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-人员管理\绩效通报\2020\"/>
    </mc:Choice>
  </mc:AlternateContent>
  <bookViews>
    <workbookView xWindow="0" yWindow="0" windowWidth="22560" windowHeight="11145"/>
  </bookViews>
  <sheets>
    <sheet name="绩效" sheetId="1" r:id="rId1"/>
    <sheet name="销售提成9月" sheetId="2" r:id="rId2"/>
    <sheet name="企业级销售提成（天长）" sheetId="3" r:id="rId3"/>
  </sheets>
  <definedNames>
    <definedName name="_xlnm._FilterDatabase" localSheetId="1" hidden="1">销售提成9月!$C$39:$C$40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2" l="1"/>
  <c r="D95" i="2"/>
  <c r="I89" i="2"/>
  <c r="D89" i="2"/>
  <c r="F88" i="2"/>
  <c r="E88" i="2"/>
  <c r="G88" i="2" s="1"/>
  <c r="H88" i="2" s="1"/>
  <c r="K88" i="2" s="1"/>
  <c r="L88" i="2" s="1"/>
  <c r="E84" i="2"/>
  <c r="F84" i="2" s="1"/>
  <c r="G84" i="2" s="1"/>
  <c r="H84" i="2" s="1"/>
  <c r="K84" i="2" s="1"/>
  <c r="L84" i="2" s="1"/>
  <c r="N84" i="2" s="1"/>
  <c r="F83" i="2"/>
  <c r="G83" i="2" s="1"/>
  <c r="H83" i="2" s="1"/>
  <c r="K83" i="2" s="1"/>
  <c r="L83" i="2" s="1"/>
  <c r="N83" i="2" s="1"/>
  <c r="F82" i="2"/>
  <c r="G82" i="2" s="1"/>
  <c r="H82" i="2" s="1"/>
  <c r="K82" i="2" s="1"/>
  <c r="L82" i="2" s="1"/>
  <c r="N82" i="2" s="1"/>
  <c r="E81" i="2"/>
  <c r="F81" i="2" s="1"/>
  <c r="I80" i="2"/>
  <c r="I85" i="2" s="1"/>
  <c r="E80" i="2"/>
  <c r="D80" i="2"/>
  <c r="D85" i="2" s="1"/>
  <c r="F36" i="3"/>
  <c r="E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F80" i="2" l="1"/>
  <c r="N88" i="2"/>
  <c r="L89" i="2"/>
  <c r="G80" i="2"/>
  <c r="H80" i="2" s="1"/>
  <c r="K80" i="2" s="1"/>
  <c r="L80" i="2" s="1"/>
  <c r="G81" i="2"/>
  <c r="H81" i="2" s="1"/>
  <c r="K81" i="2" s="1"/>
  <c r="L81" i="2" s="1"/>
  <c r="N81" i="2" s="1"/>
  <c r="H36" i="3"/>
  <c r="N80" i="2" l="1"/>
  <c r="L85" i="2"/>
  <c r="C38" i="2" l="1"/>
</calcChain>
</file>

<file path=xl/sharedStrings.xml><?xml version="1.0" encoding="utf-8"?>
<sst xmlns="http://schemas.openxmlformats.org/spreadsheetml/2006/main" count="555" uniqueCount="313">
  <si>
    <t>奖励</t>
    <phoneticPr fontId="1" type="noConversion"/>
  </si>
  <si>
    <t>处罚</t>
    <phoneticPr fontId="1" type="noConversion"/>
  </si>
  <si>
    <t>姓名</t>
    <phoneticPr fontId="1" type="noConversion"/>
  </si>
  <si>
    <t>说明</t>
    <phoneticPr fontId="1" type="noConversion"/>
  </si>
  <si>
    <t>暂扣金额（25%）</t>
  </si>
  <si>
    <t>单位：元</t>
    <phoneticPr fontId="1" type="noConversion"/>
  </si>
  <si>
    <r>
      <rPr>
        <b/>
        <sz val="10"/>
        <rFont val="宋体"/>
        <family val="3"/>
        <charset val="134"/>
      </rPr>
      <t>提成金额</t>
    </r>
  </si>
  <si>
    <t>大区名称</t>
    <phoneticPr fontId="8" type="noConversion"/>
  </si>
  <si>
    <t>姓名</t>
    <phoneticPr fontId="8" type="noConversion"/>
  </si>
  <si>
    <t>备注</t>
    <phoneticPr fontId="8" type="noConversion"/>
  </si>
  <si>
    <t>服务运营体系</t>
    <phoneticPr fontId="1" type="noConversion"/>
  </si>
  <si>
    <t>长天</t>
    <phoneticPr fontId="1" type="noConversion"/>
  </si>
  <si>
    <t>徐欣</t>
  </si>
  <si>
    <t>杨小莉</t>
  </si>
  <si>
    <t>武彦勇</t>
  </si>
  <si>
    <t>刘希鑫</t>
  </si>
  <si>
    <t>魏宝吟</t>
  </si>
  <si>
    <t>杜旭煌</t>
  </si>
  <si>
    <t>毛活文</t>
  </si>
  <si>
    <t>张宏杉</t>
  </si>
  <si>
    <t>发放明细</t>
    <phoneticPr fontId="1" type="noConversion"/>
  </si>
  <si>
    <t>小计</t>
  </si>
  <si>
    <t>本月发放金额</t>
    <phoneticPr fontId="8" type="noConversion"/>
  </si>
  <si>
    <t>王超</t>
  </si>
  <si>
    <t>王志文</t>
  </si>
  <si>
    <t>王国帅</t>
  </si>
  <si>
    <t>唐欢龙</t>
  </si>
  <si>
    <t>何帮业</t>
  </si>
  <si>
    <t>刘晋</t>
  </si>
  <si>
    <t>樊建强</t>
  </si>
  <si>
    <t>马涛</t>
  </si>
  <si>
    <t>李升博</t>
  </si>
  <si>
    <t>黄茹伟</t>
  </si>
  <si>
    <t>刘跃</t>
  </si>
  <si>
    <t>姚键</t>
  </si>
  <si>
    <t>刘瑜</t>
  </si>
  <si>
    <t>冯烈俊</t>
  </si>
  <si>
    <t>方耀辉</t>
  </si>
  <si>
    <t>林泽锋</t>
  </si>
  <si>
    <t>张鹏博</t>
  </si>
  <si>
    <t>陆兴福</t>
  </si>
  <si>
    <t>刘祥辉</t>
  </si>
  <si>
    <t>高星</t>
  </si>
  <si>
    <t>居晋芳</t>
  </si>
  <si>
    <t>贺子明</t>
  </si>
  <si>
    <t>兀军辉</t>
  </si>
  <si>
    <t>陈默</t>
  </si>
  <si>
    <t>服务项目合格</t>
  </si>
  <si>
    <t>陈磊1</t>
  </si>
  <si>
    <t>李志兵</t>
  </si>
  <si>
    <t>卞欢</t>
  </si>
  <si>
    <t>张远林</t>
  </si>
  <si>
    <t>黄于明</t>
  </si>
  <si>
    <t>谈文康</t>
  </si>
  <si>
    <t>杨浩</t>
  </si>
  <si>
    <t>秦喜红</t>
  </si>
  <si>
    <t>刘俊良</t>
  </si>
  <si>
    <t>刘彪</t>
  </si>
  <si>
    <t>沈超</t>
  </si>
  <si>
    <t>张云山</t>
  </si>
  <si>
    <t>张春梅</t>
  </si>
  <si>
    <t>宋雪迎</t>
  </si>
  <si>
    <t>斗拉加</t>
  </si>
  <si>
    <t>李红燕</t>
  </si>
  <si>
    <t>何海洋</t>
  </si>
  <si>
    <t>杨鹏程</t>
  </si>
  <si>
    <t>李医霞</t>
  </si>
  <si>
    <t>刘文超</t>
  </si>
  <si>
    <t>企业环保365服务</t>
  </si>
  <si>
    <t>高磊</t>
  </si>
  <si>
    <t>廖俊有</t>
  </si>
  <si>
    <t>李国华</t>
  </si>
  <si>
    <t>上海英凡环保科技有限公司</t>
  </si>
  <si>
    <t>陈磊2</t>
  </si>
  <si>
    <t>李惠惠</t>
    <phoneticPr fontId="7" type="noConversion"/>
  </si>
  <si>
    <t>数采仪2套（新版，专版，含安装，质保1年）</t>
  </si>
  <si>
    <t>数采仪1套（新版，不含安装，质保1年）</t>
  </si>
  <si>
    <t>数采仪1套（新版，专版，含安装，质保1年）</t>
  </si>
  <si>
    <t>数采仪3套（新版，专版，含安装，质保1年）</t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</si>
  <si>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</si>
  <si>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客户名称</t>
    </r>
  </si>
  <si>
    <r>
      <rPr>
        <b/>
        <sz val="10"/>
        <rFont val="宋体"/>
        <family val="3"/>
        <charset val="134"/>
      </rPr>
      <t>摘要</t>
    </r>
  </si>
  <si>
    <r>
      <rPr>
        <b/>
        <sz val="10"/>
        <rFont val="宋体"/>
        <family val="3"/>
        <charset val="134"/>
      </rPr>
      <t>合同额</t>
    </r>
  </si>
  <si>
    <r>
      <rPr>
        <b/>
        <sz val="10"/>
        <rFont val="宋体"/>
        <family val="3"/>
        <charset val="134"/>
      </rPr>
      <t>直接成本</t>
    </r>
  </si>
  <si>
    <r>
      <rPr>
        <b/>
        <sz val="10"/>
        <rFont val="宋体"/>
        <family val="3"/>
        <charset val="134"/>
      </rPr>
      <t>税金</t>
    </r>
  </si>
  <si>
    <r>
      <rPr>
        <b/>
        <sz val="10"/>
        <rFont val="宋体"/>
        <family val="3"/>
        <charset val="134"/>
      </rPr>
      <t>毛利润</t>
    </r>
  </si>
  <si>
    <r>
      <rPr>
        <b/>
        <sz val="10"/>
        <rFont val="宋体"/>
        <family val="3"/>
        <charset val="134"/>
      </rPr>
      <t>毛利润所占比例</t>
    </r>
    <r>
      <rPr>
        <b/>
        <sz val="10"/>
        <rFont val="Arial"/>
        <family val="2"/>
      </rPr>
      <t>%</t>
    </r>
  </si>
  <si>
    <r>
      <rPr>
        <b/>
        <sz val="10"/>
        <rFont val="宋体"/>
        <family val="3"/>
        <charset val="134"/>
      </rPr>
      <t>本次回款额</t>
    </r>
  </si>
  <si>
    <r>
      <rPr>
        <b/>
        <sz val="10"/>
        <rFont val="宋体"/>
        <family val="3"/>
        <charset val="134"/>
      </rPr>
      <t>是否达到</t>
    </r>
    <r>
      <rPr>
        <b/>
        <sz val="10"/>
        <rFont val="Arial"/>
        <family val="2"/>
      </rPr>
      <t>10%</t>
    </r>
    <r>
      <rPr>
        <b/>
        <sz val="10"/>
        <rFont val="宋体"/>
        <family val="3"/>
        <charset val="134"/>
      </rPr>
      <t>正现金流的要求</t>
    </r>
  </si>
  <si>
    <r>
      <rPr>
        <b/>
        <sz val="10"/>
        <rFont val="宋体"/>
        <family val="3"/>
        <charset val="134"/>
      </rPr>
      <t>提成比例</t>
    </r>
  </si>
  <si>
    <t>服务平台</t>
  </si>
  <si>
    <t>是</t>
  </si>
  <si>
    <t>刘卓</t>
  </si>
  <si>
    <t>卢佩磊</t>
  </si>
  <si>
    <t>黄常铮</t>
  </si>
  <si>
    <t>李超</t>
  </si>
  <si>
    <t>胡逍</t>
  </si>
  <si>
    <t>贺浩</t>
  </si>
  <si>
    <t>彭亚萍</t>
  </si>
  <si>
    <t>张超</t>
  </si>
  <si>
    <t>服务项目管理合格</t>
  </si>
  <si>
    <t>应发放金额（75%）</t>
  </si>
  <si>
    <t>数采仪4套（新版，不含安装，质保1年）</t>
  </si>
  <si>
    <t>西安联顺环境科技有限公司</t>
  </si>
  <si>
    <t>巨鹿县聚力环保有限公司</t>
  </si>
  <si>
    <t>合计</t>
  </si>
  <si>
    <t>陈磊</t>
  </si>
  <si>
    <t>曾宸</t>
  </si>
  <si>
    <t>广东泰和清环保科技有限公司</t>
  </si>
  <si>
    <t>客户名称</t>
  </si>
  <si>
    <t>摘要</t>
  </si>
  <si>
    <t>合同额</t>
  </si>
  <si>
    <t>本次回款额</t>
  </si>
  <si>
    <t>奖励比例</t>
  </si>
  <si>
    <t>奖励金额</t>
  </si>
  <si>
    <t>贾梓琦</t>
  </si>
  <si>
    <t>曾广咏</t>
  </si>
  <si>
    <t>吕永贞</t>
  </si>
  <si>
    <t>恒尖才旦</t>
  </si>
  <si>
    <t>刘坤</t>
  </si>
  <si>
    <t>服务项目合格+80</t>
  </si>
  <si>
    <t>服务项目合格+340；本月江苏省厅统计数据、经常加班加点，任劳任怨，绩效奖励300。</t>
  </si>
  <si>
    <t>70</t>
  </si>
  <si>
    <t>150</t>
  </si>
  <si>
    <t>90</t>
  </si>
  <si>
    <t>毛活文</t>
    <phoneticPr fontId="7" type="noConversion"/>
  </si>
  <si>
    <t>居晋芳</t>
    <phoneticPr fontId="7" type="noConversion"/>
  </si>
  <si>
    <t>成都德锦源科技有限公司</t>
  </si>
  <si>
    <t>厦门格瑞斯特环保科技有限公司</t>
  </si>
  <si>
    <t>银川中科环保电力有限公司</t>
  </si>
  <si>
    <t>数采仪24套（新版，不含安装，质保1年）</t>
  </si>
  <si>
    <t>甘肃新康环保产业监测服务有限公司</t>
  </si>
  <si>
    <t>内蒙古普拉特交通能源有限公司</t>
  </si>
  <si>
    <t>厦门市吉龙德环境工程有限公司</t>
  </si>
  <si>
    <t>企业环保365服务代理协议订货单</t>
  </si>
  <si>
    <t>福州天楹环保能源有限公司</t>
  </si>
  <si>
    <t>2020年9月销售提成发放汇总</t>
    <phoneticPr fontId="8" type="noConversion"/>
  </si>
  <si>
    <t xml:space="preserve">回款日期：2020年8月1日--2020年8月31日   </t>
    <phoneticPr fontId="8" type="noConversion"/>
  </si>
  <si>
    <t>惠德德</t>
  </si>
  <si>
    <t>王卫忠</t>
  </si>
  <si>
    <t>能倩倩</t>
  </si>
  <si>
    <t>李方</t>
  </si>
  <si>
    <t>李惠惠</t>
  </si>
  <si>
    <t>高宇</t>
  </si>
  <si>
    <t>李会珍</t>
  </si>
  <si>
    <t>宋青松</t>
  </si>
  <si>
    <t>黎建聪</t>
  </si>
  <si>
    <t>王剑</t>
  </si>
  <si>
    <t>段尧</t>
  </si>
  <si>
    <t>刘朝娣</t>
  </si>
  <si>
    <t>郭攀</t>
  </si>
  <si>
    <t>刘伟平</t>
  </si>
  <si>
    <t>王芳</t>
  </si>
  <si>
    <t>冯凡凡</t>
  </si>
  <si>
    <t>孟唐凯</t>
  </si>
  <si>
    <t>于洋</t>
  </si>
  <si>
    <t>张文博</t>
  </si>
  <si>
    <t>张海涛</t>
  </si>
  <si>
    <t>张伟</t>
  </si>
  <si>
    <t>马铎</t>
  </si>
  <si>
    <t>程正航</t>
  </si>
  <si>
    <t>服务项目管理+100</t>
  </si>
  <si>
    <t>统筹规划泰安国发系统迁移，完成通讯系统部分迁移工作，迁移工作顺利完成（200元）。企业推广与技术服务工作及时高效（300元）。</t>
  </si>
  <si>
    <t>泰安系统迁移完成应用程序部分，迁移后系统使用正常。</t>
  </si>
  <si>
    <t>泰安系统迁移完成交换程序部分，迁移后系统使用正常（100元）。配合北京市监察总队新任领导熟悉自动监控工作、协调1家企业现场工作，加班加点完成用户需要的数据统计分析工作+500。服务项目合格+120</t>
  </si>
  <si>
    <t>36周未交周报</t>
  </si>
  <si>
    <t>服务项目合格+90；培训考核-50</t>
  </si>
  <si>
    <t>服务项目不合格</t>
  </si>
  <si>
    <t xml:space="preserve">服务项目合格+90；代主管职责，工作比较认真负责，协助大区管理工作，协助做好员工沟通、做好大区内部技术支持。培训等，本月积极做服务推广工作，参与宿迁、南通项目投标等事项+300；培训考核-50
</t>
  </si>
  <si>
    <t>服务项目合格+120；培训考核-50</t>
  </si>
  <si>
    <t>服务项目合格+250；</t>
  </si>
  <si>
    <t>积极尝试研究在线业务，数据特征，通过数据特征问题发现企业运维不正常，疑似造假线索，成效显著。</t>
  </si>
  <si>
    <t>服务项目合格+190；培训考核-50</t>
  </si>
  <si>
    <t>服务项目合格+100；积极配合兄弟省份处理突发故障问题，技术娴熟责任到位成效显著。积极参与商务工作和环境税调研工作，客户沟通效果显著+300。</t>
  </si>
  <si>
    <t>服务项目合格+190；培训考核-100</t>
  </si>
  <si>
    <t>同时兼顾处理本岗位和带班工作，带班适应迅速，工作量饱满，工作效率显著提升。积极调整个人生活安排配合公司岗位调整需求，有很强的团队协作和大局观+500。培训考核-50</t>
  </si>
  <si>
    <t>服务项目合格+270；培训考核-50</t>
  </si>
  <si>
    <t>协助整理广东省项目验收和处理垃圾焚烧数据采仪售后问题，特奖励200；服务项目合格+250</t>
  </si>
  <si>
    <t>服务项目合格（2个）</t>
  </si>
  <si>
    <t>多次协助沟通鄂州相关负责人的招标工作，特奖励200；培训考核-50</t>
  </si>
  <si>
    <t>多次协助公司垃圾焚烧现场检查工作</t>
  </si>
  <si>
    <t>服务项目管理合格+140，工作积极，表现满意300</t>
  </si>
  <si>
    <t>服务项目管理合格+250；培训考核-50</t>
  </si>
  <si>
    <t>服务项目管理合格+190，能够主动帮助大区其他同事解决问题，分享自己总结的知识成果，协助服务经理管理大区人员的日常工作+200</t>
  </si>
  <si>
    <t>35周未交周报</t>
  </si>
  <si>
    <t>服务项目管理合格+390；培训考核-50</t>
  </si>
  <si>
    <t>服务项目管理合格+105：</t>
  </si>
  <si>
    <t>培训考核</t>
  </si>
  <si>
    <t>服务项目合格+140：</t>
  </si>
  <si>
    <t>服务项目管理合格+120；培训考核-50</t>
  </si>
  <si>
    <t>服务项目合格+110；承担区域垃圾焚烧企业问题处理，保障区域内垃圾焚烧企业数据的稳定传输+300</t>
  </si>
  <si>
    <t>服务项目合格+80；主动承担大区管理工作，积极组织参加公司及大区会议，承担大区技术支持且工作积极性高+500。</t>
  </si>
  <si>
    <t>37周未交周报</t>
  </si>
  <si>
    <t>工作事项繁杂，同时兼顾数采仪及渠道相关事务工作，工作量较大，认真负责，效率高。</t>
  </si>
  <si>
    <t>技术支持工作组目前人员紧缺，同时兼顾部门技术培训协助工作</t>
  </si>
  <si>
    <t>每周末加班补录垃圾焚烧企业数据+200</t>
  </si>
  <si>
    <t>企业多次反馈数据缺失，未及时上报联系人员处理，企业被督办-400；培训考核-50</t>
  </si>
  <si>
    <t>企业多次反馈数据缺失，未及时上报联系人员处理，企业被督办</t>
  </si>
  <si>
    <t>服务项目合格+90;运维服务档案整理顺利通过专家验收，天津市新平台顺利开展培训+400。</t>
    <phoneticPr fontId="1" type="noConversion"/>
  </si>
  <si>
    <t>泰安系统迁移完成数据库迁移（2次），迁移后系统使用正常+150。服务项目合格+170</t>
    <phoneticPr fontId="1" type="noConversion"/>
  </si>
  <si>
    <t>服务项目管理合格+150；</t>
    <phoneticPr fontId="1" type="noConversion"/>
  </si>
  <si>
    <t>天长</t>
    <phoneticPr fontId="1" type="noConversion"/>
  </si>
  <si>
    <t>黄啸</t>
  </si>
  <si>
    <t>史晔鑫</t>
  </si>
  <si>
    <t>王海超</t>
  </si>
  <si>
    <t>郭效金</t>
  </si>
  <si>
    <t>江鹏</t>
  </si>
  <si>
    <t>吴城滨</t>
  </si>
  <si>
    <t>服务项目管理合格+100；加班加点协助研发人员完善软件的功能和验收工作+200</t>
  </si>
  <si>
    <t>在圆满完成西青区驻地运维服务工作的同时，支持天津市局技术支持工作。大区内开展动态管控平台技术分享+300;服务项目合格+60；</t>
  </si>
  <si>
    <t>服务项目合格（2个）</t>
    <phoneticPr fontId="1" type="noConversion"/>
  </si>
  <si>
    <t>服务项目合格，负责光大集团垃圾焚烧企业日常服务的同时，兼任省厅工作对接任务，同时在光大集团的开发项目实施过程中协助研发加班加点分析问题、解决问题，工作认真负责+500</t>
    <phoneticPr fontId="1" type="noConversion"/>
  </si>
  <si>
    <t>兰志刚</t>
    <phoneticPr fontId="7" type="noConversion"/>
  </si>
  <si>
    <t>卞欢</t>
    <phoneticPr fontId="7" type="noConversion"/>
  </si>
  <si>
    <t>王芳</t>
    <phoneticPr fontId="7" type="noConversion"/>
  </si>
  <si>
    <t>张超</t>
    <phoneticPr fontId="7" type="noConversion"/>
  </si>
  <si>
    <t>陈巧莉</t>
    <phoneticPr fontId="7" type="noConversion"/>
  </si>
  <si>
    <t>王萨</t>
    <phoneticPr fontId="7" type="noConversion"/>
  </si>
  <si>
    <t>江鹏</t>
    <phoneticPr fontId="7" type="noConversion"/>
  </si>
  <si>
    <t>2020年8月企业级服务销售奖励表</t>
  </si>
  <si>
    <t xml:space="preserve">期间：2020年8月1日--2020年8月31日   </t>
  </si>
  <si>
    <t>单位：元</t>
  </si>
  <si>
    <t>部门名称</t>
  </si>
  <si>
    <t>月份</t>
  </si>
  <si>
    <t>服务运营部</t>
  </si>
  <si>
    <t>7月</t>
  </si>
  <si>
    <t>鹰潭市龙欣能源管理有限公司</t>
  </si>
  <si>
    <t>续</t>
  </si>
  <si>
    <t>光大环保能源（潍坊）有限公司</t>
  </si>
  <si>
    <t>松原鑫祥新能源有限公司</t>
  </si>
  <si>
    <t>东营黄河三角洲三峰生态能源有限公司</t>
  </si>
  <si>
    <t>梅州市三峰环保能源有限公司</t>
  </si>
  <si>
    <t>泸州市兴泸环保发展有限公司</t>
  </si>
  <si>
    <t>续2</t>
  </si>
  <si>
    <t>新1</t>
  </si>
  <si>
    <t>绥化市绿能新能源有限公司</t>
  </si>
  <si>
    <t>辛集冀清环保能源有限公司</t>
  </si>
  <si>
    <t>蔚阳余热发电股份有限公司</t>
  </si>
  <si>
    <t>光大城乡再生能源（凤阳）有限公司</t>
  </si>
  <si>
    <t>温岭绿能新能源有限公司</t>
  </si>
  <si>
    <t>新</t>
  </si>
  <si>
    <t>淄博绿能环保能源有限公司</t>
  </si>
  <si>
    <t>廉江市绿色东方新能源有限公司</t>
  </si>
  <si>
    <t>光大环保能源（三亚）有限公司</t>
  </si>
  <si>
    <t>光大环保能源（江阴）有限公司</t>
  </si>
  <si>
    <t>光大城乡再生能源（钟祥）有限公司</t>
  </si>
  <si>
    <t>上海嘉定再生能源有限公司</t>
  </si>
  <si>
    <t>广州环投福山环保能源有限公司</t>
  </si>
  <si>
    <t>石家庄市冀粤生物质能发电有限公司</t>
  </si>
  <si>
    <t>东莞市首创环保科技有限公司</t>
  </si>
  <si>
    <t>陕西长青能源化工有限公司</t>
  </si>
  <si>
    <t>湘乡现代环保能源有限公司</t>
  </si>
  <si>
    <t>上海环境集团再生能源运营管理有限公司</t>
  </si>
  <si>
    <t>汕尾三峰环保发电有限公司</t>
  </si>
  <si>
    <t>瀚蓝（济宁）固废处置有限公司</t>
  </si>
  <si>
    <r>
      <t>李红燕、王萨各4</t>
    </r>
    <r>
      <rPr>
        <sz val="12"/>
        <rFont val="宋体"/>
        <family val="3"/>
        <charset val="134"/>
      </rPr>
      <t>90</t>
    </r>
    <phoneticPr fontId="7" type="noConversion"/>
  </si>
  <si>
    <t>长青环保能源（中山）有限公司</t>
  </si>
  <si>
    <t>环保税代理申报服务</t>
  </si>
  <si>
    <t>中山市长青环保热能有限公司</t>
  </si>
  <si>
    <t>北京雪迪龙科技股份有限公司</t>
  </si>
  <si>
    <t>数采仪1套（新版，专版，含安装，质保1年）；商品销售（GPS模块1套）</t>
  </si>
  <si>
    <t>商品销售（GPS模块1套）</t>
  </si>
  <si>
    <t>数采仪2套（新版，不含安装，质保1年）</t>
  </si>
  <si>
    <t>数采仪2套（新版，专版，含安装，质保1年）；商品销售（GPS模块2套）</t>
  </si>
  <si>
    <t>瀚蓝（开平）固废处理有限公司</t>
  </si>
  <si>
    <t>光大环保能源（灵璧）有限公司</t>
  </si>
  <si>
    <t>西安紫创环保科技有限公司</t>
  </si>
  <si>
    <t>莆田市圣元环保电力有限公司</t>
  </si>
  <si>
    <t>技术服务（数采仪升级改造）</t>
  </si>
  <si>
    <t>光大环保能源（苏州）有限公司</t>
  </si>
  <si>
    <t>杭州高鹏自动化系统有限公司</t>
  </si>
  <si>
    <t>南通腾扬环保科技有限公司</t>
  </si>
  <si>
    <t>数采仪3套（新版，专版，含安装，质保1年）；商品销售（GPS模块3套）</t>
  </si>
  <si>
    <t>北京帕莫瑞科技有限公司</t>
  </si>
  <si>
    <t>数采仪22套（新版，专版，含9次安装（6次2台2次3台1次4台），质保1年）；商品销售（GPS模块4套）</t>
  </si>
  <si>
    <t>内蒙古凡动网络科技有限公司</t>
  </si>
  <si>
    <t>数采仪1套（新版，专版，不含安装，质保1年）</t>
  </si>
  <si>
    <t>吉林市双嘉环保能源利用有限公司</t>
  </si>
  <si>
    <t>通化国电龙源环境技术有限公司</t>
  </si>
  <si>
    <t>江门市生态环境局新会分局</t>
  </si>
  <si>
    <t>技术服务（巡检）</t>
  </si>
  <si>
    <t>平阳绿色动力再生能源有限公司</t>
  </si>
  <si>
    <t>江苏圣元环保电力有限公司</t>
  </si>
  <si>
    <t>湖南世纪天源环保技术有限公司</t>
  </si>
  <si>
    <t>安吉旺能再生资源利用有限公司</t>
  </si>
  <si>
    <t>数采仪1套（新版，不含安装，质保1年）；商品销售（GPS模块1套）；以旧换新</t>
  </si>
  <si>
    <t>重庆川仪分析仪器有限公司</t>
  </si>
  <si>
    <t>数采仪20套（新版，专版，含9次安装（2次1台4次2台2次3台1次4台，质保1年）；商品销售（GPS模块20套）</t>
  </si>
  <si>
    <t>宁德漳湾垃圾焚烧发电有限公司</t>
  </si>
  <si>
    <t>商品销售（GPS模块2套）</t>
  </si>
  <si>
    <t>定州市瑞泉固废处理有限公司</t>
  </si>
  <si>
    <t>广东澜渤万电力设备有限公司</t>
  </si>
  <si>
    <t>光大环保能源（嵊州）有限公司</t>
  </si>
  <si>
    <t>北京航天益来电子科技有限公司</t>
  </si>
  <si>
    <t>成都市兴蓉隆丰环保发电有限公司</t>
  </si>
  <si>
    <t>数采仪4套（新版，专版，含安装，质保1年）；商品销售（GPS模块4套）</t>
  </si>
  <si>
    <t>卞欢597，毛活文596</t>
    <phoneticPr fontId="7" type="noConversion"/>
  </si>
  <si>
    <r>
      <t>刘坤350，</t>
    </r>
    <r>
      <rPr>
        <sz val="10"/>
        <color theme="1"/>
        <rFont val="宋体"/>
        <family val="3"/>
        <charset val="134"/>
      </rPr>
      <t>李惠惠400，王芳1000</t>
    </r>
    <phoneticPr fontId="7" type="noConversion"/>
  </si>
  <si>
    <t>李惠惠846，江鹏1450，李红燕1933</t>
    <phoneticPr fontId="7" type="noConversion"/>
  </si>
  <si>
    <t>李惠惠363，黄于明967，刘希鑫483</t>
    <phoneticPr fontId="7" type="noConversion"/>
  </si>
  <si>
    <t>黄于明</t>
    <phoneticPr fontId="7" type="noConversion"/>
  </si>
  <si>
    <t>1、服务平台，①2020年5月已收到款但未收到合同5笔共175000元，2020年8月收到其中3笔对应合同（沈阳碧海环保科技有限公司70000元（收款分2笔）；江苏天楹环保能源成套设备有限公司39000元）；②2020年6月已收到款但未收到合同5笔共345660元，2020年9月收到1笔对应合同（内蒙古凡动网络科技有限公司6750元）；③2020年7月已收到款但未收到合同3笔135900元，2020年8月收到2笔对应合同（甘肃新康环保产业监测服务有限公司7500元，内蒙古普拉特交通能源有限公司66000元）；故本月追溯提成：</t>
  </si>
  <si>
    <t>沈阳碧海环保科技有限公司</t>
  </si>
  <si>
    <t>数采仪4套（新版，专版，含安装，质保1年）</t>
  </si>
  <si>
    <t>江苏天楹环保能源成套设备有限公司</t>
  </si>
  <si>
    <r>
      <rPr>
        <b/>
        <sz val="10"/>
        <color theme="1"/>
        <rFont val="Arial"/>
        <family val="2"/>
      </rPr>
      <t>2</t>
    </r>
    <r>
      <rPr>
        <b/>
        <sz val="10"/>
        <color theme="1"/>
        <rFont val="宋体"/>
        <family val="3"/>
        <charset val="134"/>
      </rPr>
      <t>、服务平台，</t>
    </r>
    <r>
      <rPr>
        <b/>
        <sz val="10"/>
        <color theme="1"/>
        <rFont val="Arial"/>
        <family val="2"/>
      </rPr>
      <t>2020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Arial"/>
        <family val="2"/>
      </rPr>
      <t>7</t>
    </r>
    <r>
      <rPr>
        <b/>
        <sz val="10"/>
        <color theme="1"/>
        <rFont val="宋体"/>
        <family val="3"/>
        <charset val="134"/>
      </rPr>
      <t>月收广州市生态环境局（合同额</t>
    </r>
    <r>
      <rPr>
        <b/>
        <sz val="10"/>
        <color theme="1"/>
        <rFont val="Arial"/>
        <family val="2"/>
      </rPr>
      <t>41.9</t>
    </r>
    <r>
      <rPr>
        <b/>
        <sz val="10"/>
        <color theme="1"/>
        <rFont val="宋体"/>
        <family val="3"/>
        <charset val="134"/>
      </rPr>
      <t>万元，驻地服务（市级，</t>
    </r>
    <r>
      <rPr>
        <b/>
        <sz val="10"/>
        <color theme="1"/>
        <rFont val="Arial"/>
        <family val="2"/>
      </rPr>
      <t>2</t>
    </r>
    <r>
      <rPr>
        <b/>
        <sz val="10"/>
        <color theme="1"/>
        <rFont val="宋体"/>
        <family val="3"/>
        <charset val="134"/>
      </rPr>
      <t>人</t>
    </r>
    <r>
      <rPr>
        <b/>
        <sz val="10"/>
        <color theme="1"/>
        <rFont val="Arial"/>
        <family val="2"/>
      </rPr>
      <t>6</t>
    </r>
    <r>
      <rPr>
        <b/>
        <sz val="10"/>
        <color theme="1"/>
        <rFont val="宋体"/>
        <family val="3"/>
        <charset val="134"/>
      </rPr>
      <t>个月））</t>
    </r>
    <r>
      <rPr>
        <b/>
        <sz val="10"/>
        <color theme="1"/>
        <rFont val="Arial"/>
        <family val="2"/>
      </rPr>
      <t>20.95</t>
    </r>
    <r>
      <rPr>
        <b/>
        <sz val="10"/>
        <color theme="1"/>
        <rFont val="宋体"/>
        <family val="3"/>
        <charset val="134"/>
      </rPr>
      <t>万元，因涉及巡检成本，立项预算尚未确定，故未提成，本月立项已确定，故追溯提成；</t>
    </r>
  </si>
  <si>
    <t>广州市生态环境局</t>
  </si>
  <si>
    <t>驻地服务（市级，2人5.5个人月），巡检服务</t>
  </si>
  <si>
    <t>5、服务平台，2020年8月已收到款但未收到合同3笔78800元，暂不提成，待收到合同再计算提成：</t>
  </si>
  <si>
    <t>安徽盛泽环保科技有限公司</t>
  </si>
  <si>
    <t>金寨海创环境工程有限责任公司</t>
  </si>
  <si>
    <t>福建泉州环冠环保科技有限公司</t>
  </si>
  <si>
    <t>6、服务平台，2020年6月已收款仙桃绿色东方环保发电有限公司（合同额44000元，数采仪2套（新版，专版，含安装，质保1年）；商品销售（GPS模块1个））44000元并计算提成，8月增加1个GPS模块，不影响提成，故不予以追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</si>
</sst>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#,##0.00_);[Red]\(#,##0.00\)"/>
    <numFmt numFmtId="177" formatCode="0.0%"/>
    <numFmt numFmtId="178" formatCode="0_);[Red]\(0\)"/>
    <numFmt numFmtId="179" formatCode="#,##0_ "/>
    <numFmt numFmtId="180" formatCode="0.0_ "/>
    <numFmt numFmtId="181" formatCode="#,##0.00_ "/>
    <numFmt numFmtId="182" formatCode="#,##0_ ;[Red]\-#,##0\ "/>
  </numFmts>
  <fonts count="4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0"/>
      <color rgb="FF000000"/>
      <name val="微软雅黑"/>
      <family val="2"/>
      <charset val="134"/>
    </font>
    <font>
      <b/>
      <sz val="9"/>
      <color rgb="FFFF0000"/>
      <name val="等线"/>
      <family val="3"/>
      <charset val="134"/>
      <scheme val="minor"/>
    </font>
    <font>
      <sz val="10"/>
      <name val="等线"/>
      <charset val="134"/>
      <scheme val="minor"/>
    </font>
    <font>
      <b/>
      <sz val="11"/>
      <color rgb="FFFF0000"/>
      <name val="宋体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0"/>
      <color theme="1"/>
      <name val="Arial"/>
      <family val="2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Arial"/>
      <family val="2"/>
    </font>
    <font>
      <sz val="9"/>
      <color rgb="FF00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40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43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5" fillId="0" borderId="0"/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20" xfId="6" applyFont="1" applyFill="1" applyBorder="1" applyAlignment="1">
      <alignment horizontal="center" vertical="center" wrapText="1"/>
    </xf>
    <xf numFmtId="178" fontId="10" fillId="0" borderId="20" xfId="6" applyNumberFormat="1" applyFont="1" applyFill="1" applyBorder="1" applyAlignment="1">
      <alignment horizontal="center" vertical="center" wrapText="1"/>
    </xf>
    <xf numFmtId="0" fontId="10" fillId="0" borderId="21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 wrapText="1"/>
    </xf>
    <xf numFmtId="0" fontId="10" fillId="0" borderId="19" xfId="6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3" borderId="13" xfId="6" applyFont="1" applyFill="1" applyBorder="1" applyAlignment="1">
      <alignment horizontal="center" vertical="center" wrapText="1"/>
    </xf>
    <xf numFmtId="0" fontId="14" fillId="0" borderId="3" xfId="29" applyFont="1" applyFill="1" applyBorder="1" applyAlignment="1">
      <alignment horizontal="center" vertical="center" wrapText="1"/>
    </xf>
    <xf numFmtId="0" fontId="14" fillId="0" borderId="4" xfId="29" applyFont="1" applyFill="1" applyBorder="1" applyAlignment="1">
      <alignment horizontal="center" vertical="center" wrapText="1"/>
    </xf>
    <xf numFmtId="176" fontId="14" fillId="0" borderId="4" xfId="29" applyNumberFormat="1" applyFont="1" applyFill="1" applyBorder="1" applyAlignment="1">
      <alignment horizontal="center" vertical="center" wrapText="1"/>
    </xf>
    <xf numFmtId="177" fontId="14" fillId="0" borderId="4" xfId="29" applyNumberFormat="1" applyFont="1" applyFill="1" applyBorder="1" applyAlignment="1">
      <alignment horizontal="center" vertical="center" wrapText="1"/>
    </xf>
    <xf numFmtId="179" fontId="14" fillId="0" borderId="5" xfId="29" applyNumberFormat="1" applyFont="1" applyFill="1" applyBorder="1" applyAlignment="1">
      <alignment horizontal="center" vertical="center" wrapText="1"/>
    </xf>
    <xf numFmtId="0" fontId="2" fillId="0" borderId="0" xfId="20">
      <alignment vertical="center"/>
    </xf>
    <xf numFmtId="0" fontId="10" fillId="4" borderId="19" xfId="14" applyFont="1" applyFill="1" applyBorder="1" applyAlignment="1">
      <alignment horizontal="center" vertical="center" wrapText="1"/>
    </xf>
    <xf numFmtId="178" fontId="9" fillId="4" borderId="20" xfId="0" applyNumberFormat="1" applyFont="1" applyFill="1" applyBorder="1" applyAlignment="1">
      <alignment horizontal="center" vertical="center"/>
    </xf>
    <xf numFmtId="176" fontId="24" fillId="4" borderId="21" xfId="0" applyNumberFormat="1" applyFont="1" applyFill="1" applyBorder="1" applyAlignment="1">
      <alignment horizontal="center" vertical="center" wrapText="1"/>
    </xf>
    <xf numFmtId="176" fontId="30" fillId="2" borderId="1" xfId="0" applyNumberFormat="1" applyFont="1" applyFill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6" fontId="21" fillId="2" borderId="1" xfId="0" applyNumberFormat="1" applyFont="1" applyFill="1" applyBorder="1" applyAlignment="1">
      <alignment horizontal="center" vertical="center" shrinkToFit="1"/>
    </xf>
    <xf numFmtId="182" fontId="15" fillId="0" borderId="28" xfId="29" applyNumberFormat="1" applyFont="1" applyFill="1" applyBorder="1" applyAlignment="1">
      <alignment horizontal="center" vertical="center" wrapText="1"/>
    </xf>
    <xf numFmtId="182" fontId="15" fillId="0" borderId="17" xfId="29" applyNumberFormat="1" applyFont="1" applyFill="1" applyBorder="1" applyAlignment="1">
      <alignment horizontal="center" vertical="center" wrapText="1"/>
    </xf>
    <xf numFmtId="176" fontId="27" fillId="2" borderId="1" xfId="33" applyNumberFormat="1" applyFont="1" applyFill="1" applyBorder="1" applyAlignment="1">
      <alignment vertical="center" wrapText="1"/>
    </xf>
    <xf numFmtId="179" fontId="2" fillId="0" borderId="0" xfId="20" applyNumberFormat="1">
      <alignment vertical="center"/>
    </xf>
    <xf numFmtId="181" fontId="6" fillId="0" borderId="1" xfId="29" applyNumberFormat="1" applyFont="1" applyFill="1" applyBorder="1" applyAlignment="1">
      <alignment horizontal="center" vertical="center" wrapText="1"/>
    </xf>
    <xf numFmtId="177" fontId="27" fillId="0" borderId="1" xfId="29" applyNumberFormat="1" applyFont="1" applyFill="1" applyBorder="1" applyAlignment="1">
      <alignment horizontal="center" vertical="center" wrapText="1"/>
    </xf>
    <xf numFmtId="0" fontId="14" fillId="0" borderId="29" xfId="29" applyFont="1" applyFill="1" applyBorder="1" applyAlignment="1">
      <alignment horizontal="center" vertical="center" wrapText="1"/>
    </xf>
    <xf numFmtId="0" fontId="14" fillId="0" borderId="16" xfId="2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26" applyFont="1" applyFill="1" applyBorder="1" applyAlignment="1">
      <alignment horizontal="center" vertical="center" wrapText="1"/>
    </xf>
    <xf numFmtId="176" fontId="27" fillId="0" borderId="1" xfId="33" applyNumberFormat="1" applyFont="1" applyFill="1" applyBorder="1" applyAlignment="1">
      <alignment vertical="center" wrapText="1"/>
    </xf>
    <xf numFmtId="181" fontId="27" fillId="0" borderId="6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176" fontId="14" fillId="0" borderId="7" xfId="33" applyNumberFormat="1" applyFont="1" applyFill="1" applyBorder="1" applyAlignment="1">
      <alignment vertical="center" wrapText="1"/>
    </xf>
    <xf numFmtId="0" fontId="6" fillId="2" borderId="0" xfId="28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30" fillId="2" borderId="1" xfId="0" applyNumberFormat="1" applyFont="1" applyFill="1" applyBorder="1" applyAlignment="1">
      <alignment horizontal="center" vertical="center" wrapText="1" shrinkToFit="1"/>
    </xf>
    <xf numFmtId="176" fontId="30" fillId="0" borderId="1" xfId="0" applyNumberFormat="1" applyFont="1" applyBorder="1" applyAlignment="1">
      <alignment horizontal="center" vertical="center" wrapText="1" shrinkToFit="1"/>
    </xf>
    <xf numFmtId="0" fontId="6" fillId="0" borderId="1" xfId="39" applyFont="1" applyFill="1" applyBorder="1" applyAlignment="1">
      <alignment horizontal="center" vertical="center" wrapText="1"/>
    </xf>
    <xf numFmtId="177" fontId="14" fillId="0" borderId="16" xfId="29" applyNumberFormat="1" applyFont="1" applyFill="1" applyBorder="1" applyAlignment="1">
      <alignment horizontal="center" vertical="center" wrapText="1"/>
    </xf>
    <xf numFmtId="179" fontId="14" fillId="0" borderId="17" xfId="29" applyNumberFormat="1" applyFont="1" applyFill="1" applyBorder="1" applyAlignment="1">
      <alignment horizontal="center" vertical="center" wrapText="1"/>
    </xf>
    <xf numFmtId="10" fontId="31" fillId="0" borderId="1" xfId="38" applyNumberFormat="1" applyFont="1" applyBorder="1" applyAlignment="1">
      <alignment horizontal="center" vertical="center"/>
    </xf>
    <xf numFmtId="182" fontId="27" fillId="2" borderId="1" xfId="36" applyNumberFormat="1" applyFont="1" applyFill="1" applyBorder="1" applyAlignment="1">
      <alignment horizontal="center" vertical="center" wrapText="1"/>
    </xf>
    <xf numFmtId="177" fontId="27" fillId="2" borderId="1" xfId="38" applyNumberFormat="1" applyFont="1" applyFill="1" applyBorder="1" applyAlignment="1">
      <alignment horizontal="center" vertical="center"/>
    </xf>
    <xf numFmtId="10" fontId="31" fillId="2" borderId="1" xfId="38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28" applyFont="1" applyFill="1">
      <alignment vertical="center"/>
    </xf>
    <xf numFmtId="0" fontId="5" fillId="0" borderId="0" xfId="37" applyFill="1">
      <alignment vertical="center"/>
    </xf>
    <xf numFmtId="0" fontId="9" fillId="0" borderId="1" xfId="39" applyFont="1" applyFill="1" applyBorder="1" applyAlignment="1">
      <alignment horizontal="center" vertical="center" wrapText="1"/>
    </xf>
    <xf numFmtId="177" fontId="9" fillId="0" borderId="1" xfId="39" applyNumberFormat="1" applyFont="1" applyFill="1" applyBorder="1" applyAlignment="1">
      <alignment horizontal="center" vertical="center" wrapText="1"/>
    </xf>
    <xf numFmtId="176" fontId="9" fillId="0" borderId="1" xfId="39" applyNumberFormat="1" applyFont="1" applyFill="1" applyBorder="1" applyAlignment="1">
      <alignment horizontal="center" vertical="center" wrapText="1"/>
    </xf>
    <xf numFmtId="0" fontId="9" fillId="0" borderId="0" xfId="37" applyFont="1" applyFill="1">
      <alignment vertical="center"/>
    </xf>
    <xf numFmtId="176" fontId="27" fillId="0" borderId="1" xfId="39" applyNumberFormat="1" applyFont="1" applyFill="1" applyBorder="1" applyAlignment="1">
      <alignment vertical="center" wrapText="1"/>
    </xf>
    <xf numFmtId="43" fontId="27" fillId="0" borderId="1" xfId="32" applyFont="1" applyFill="1" applyBorder="1" applyAlignment="1" applyProtection="1">
      <alignment horizontal="center" vertical="center" wrapText="1"/>
    </xf>
    <xf numFmtId="43" fontId="27" fillId="0" borderId="1" xfId="26" applyNumberFormat="1" applyFont="1" applyFill="1" applyBorder="1" applyAlignment="1">
      <alignment horizontal="right" vertical="center" wrapText="1"/>
    </xf>
    <xf numFmtId="176" fontId="27" fillId="0" borderId="1" xfId="34" applyNumberFormat="1" applyFont="1" applyFill="1" applyBorder="1" applyAlignment="1">
      <alignment horizontal="right" vertical="center" wrapText="1"/>
    </xf>
    <xf numFmtId="10" fontId="27" fillId="0" borderId="1" xfId="35" applyNumberFormat="1" applyFont="1" applyFill="1" applyBorder="1" applyAlignment="1">
      <alignment horizontal="right" vertical="center" wrapText="1"/>
    </xf>
    <xf numFmtId="181" fontId="27" fillId="0" borderId="1" xfId="0" applyNumberFormat="1" applyFont="1" applyFill="1" applyBorder="1" applyAlignment="1">
      <alignment vertical="center"/>
    </xf>
    <xf numFmtId="181" fontId="27" fillId="0" borderId="33" xfId="36" applyNumberFormat="1" applyFont="1" applyFill="1" applyBorder="1" applyAlignment="1">
      <alignment horizontal="right" vertical="center" wrapText="1"/>
    </xf>
    <xf numFmtId="182" fontId="2" fillId="0" borderId="0" xfId="20" applyNumberFormat="1">
      <alignment vertical="center"/>
    </xf>
    <xf numFmtId="0" fontId="2" fillId="0" borderId="0" xfId="20" applyFill="1">
      <alignment vertical="center"/>
    </xf>
    <xf numFmtId="0" fontId="6" fillId="0" borderId="0" xfId="0" applyFont="1" applyFill="1" applyAlignment="1">
      <alignment vertical="center"/>
    </xf>
    <xf numFmtId="182" fontId="2" fillId="0" borderId="0" xfId="20" applyNumberFormat="1" applyFill="1">
      <alignment vertical="center"/>
    </xf>
    <xf numFmtId="0" fontId="2" fillId="0" borderId="7" xfId="20" applyFill="1" applyBorder="1">
      <alignment vertical="center"/>
    </xf>
    <xf numFmtId="0" fontId="6" fillId="0" borderId="7" xfId="0" applyFont="1" applyFill="1" applyBorder="1" applyAlignment="1">
      <alignment vertical="center"/>
    </xf>
    <xf numFmtId="181" fontId="14" fillId="0" borderId="34" xfId="36" applyNumberFormat="1" applyFont="1" applyFill="1" applyBorder="1" applyAlignment="1">
      <alignment horizontal="right" vertical="center" wrapText="1"/>
    </xf>
    <xf numFmtId="0" fontId="14" fillId="0" borderId="5" xfId="29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>
      <alignment vertical="center"/>
    </xf>
    <xf numFmtId="176" fontId="6" fillId="2" borderId="1" xfId="28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 wrapText="1" shrinkToFit="1"/>
    </xf>
    <xf numFmtId="176" fontId="30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26" applyFont="1" applyFill="1" applyBorder="1" applyAlignment="1">
      <alignment vertical="center" wrapText="1"/>
    </xf>
    <xf numFmtId="43" fontId="27" fillId="2" borderId="1" xfId="3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43" fontId="22" fillId="2" borderId="1" xfId="30" applyFont="1" applyFill="1" applyBorder="1" applyAlignment="1">
      <alignment vertical="center"/>
    </xf>
    <xf numFmtId="181" fontId="27" fillId="2" borderId="1" xfId="27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26" applyFont="1" applyFill="1" applyBorder="1" applyAlignment="1">
      <alignment vertical="center" wrapText="1"/>
    </xf>
    <xf numFmtId="181" fontId="27" fillId="2" borderId="1" xfId="14" applyNumberFormat="1" applyFont="1" applyFill="1" applyBorder="1" applyAlignment="1">
      <alignment vertical="center" wrapText="1"/>
    </xf>
    <xf numFmtId="0" fontId="6" fillId="0" borderId="1" xfId="19" applyFont="1" applyFill="1" applyBorder="1" applyAlignment="1">
      <alignment vertical="center" wrapText="1"/>
    </xf>
    <xf numFmtId="43" fontId="27" fillId="2" borderId="1" xfId="19" applyNumberFormat="1" applyFont="1" applyFill="1" applyBorder="1" applyAlignment="1">
      <alignment vertical="center" wrapText="1"/>
    </xf>
    <xf numFmtId="0" fontId="6" fillId="0" borderId="1" xfId="39" applyFont="1" applyFill="1" applyBorder="1" applyAlignment="1">
      <alignment vertical="center" wrapText="1"/>
    </xf>
    <xf numFmtId="0" fontId="6" fillId="2" borderId="1" xfId="39" applyFont="1" applyFill="1" applyBorder="1" applyAlignment="1">
      <alignment vertical="center" wrapText="1"/>
    </xf>
    <xf numFmtId="179" fontId="2" fillId="0" borderId="0" xfId="20" applyNumberFormat="1" applyFill="1">
      <alignment vertical="center"/>
    </xf>
    <xf numFmtId="0" fontId="37" fillId="0" borderId="7" xfId="20" applyFont="1" applyFill="1" applyBorder="1" applyAlignment="1">
      <alignment horizontal="center" vertical="center"/>
    </xf>
    <xf numFmtId="0" fontId="34" fillId="0" borderId="7" xfId="20" applyFont="1" applyFill="1" applyBorder="1" applyAlignment="1">
      <alignment vertical="center"/>
    </xf>
    <xf numFmtId="181" fontId="34" fillId="0" borderId="7" xfId="20" applyNumberFormat="1" applyFont="1" applyFill="1" applyBorder="1">
      <alignment vertical="center"/>
    </xf>
    <xf numFmtId="181" fontId="34" fillId="0" borderId="8" xfId="20" applyNumberFormat="1" applyFont="1" applyFill="1" applyBorder="1">
      <alignment vertical="center"/>
    </xf>
    <xf numFmtId="0" fontId="28" fillId="0" borderId="1" xfId="0" applyFont="1" applyFill="1" applyBorder="1" applyAlignment="1">
      <alignment vertical="center" wrapText="1"/>
    </xf>
    <xf numFmtId="9" fontId="27" fillId="0" borderId="1" xfId="39" applyNumberFormat="1" applyFont="1" applyFill="1" applyBorder="1" applyAlignment="1">
      <alignment horizontal="center" vertical="center" wrapText="1"/>
    </xf>
    <xf numFmtId="0" fontId="5" fillId="0" borderId="0" xfId="39" applyFill="1"/>
    <xf numFmtId="177" fontId="5" fillId="0" borderId="0" xfId="39" applyNumberFormat="1" applyFill="1"/>
    <xf numFmtId="0" fontId="38" fillId="0" borderId="0" xfId="39" applyFont="1" applyFill="1"/>
    <xf numFmtId="181" fontId="5" fillId="0" borderId="0" xfId="39" applyNumberFormat="1" applyFill="1"/>
    <xf numFmtId="176" fontId="5" fillId="0" borderId="0" xfId="39" applyNumberFormat="1" applyFill="1"/>
    <xf numFmtId="177" fontId="5" fillId="0" borderId="0" xfId="37" applyNumberFormat="1" applyFill="1">
      <alignment vertical="center"/>
    </xf>
    <xf numFmtId="176" fontId="5" fillId="0" borderId="0" xfId="37" applyNumberFormat="1" applyFill="1">
      <alignment vertical="center"/>
    </xf>
    <xf numFmtId="0" fontId="8" fillId="0" borderId="0" xfId="37" applyFont="1" applyFill="1">
      <alignment vertical="center"/>
    </xf>
    <xf numFmtId="0" fontId="35" fillId="0" borderId="0" xfId="39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2" fillId="0" borderId="14" xfId="20" applyFont="1" applyFill="1" applyBorder="1" applyAlignment="1">
      <alignment horizontal="center" vertical="center"/>
    </xf>
    <xf numFmtId="0" fontId="22" fillId="0" borderId="30" xfId="2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12" fillId="0" borderId="23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26" fillId="3" borderId="9" xfId="6" applyFont="1" applyFill="1" applyBorder="1" applyAlignment="1">
      <alignment horizontal="left" vertical="center" wrapText="1"/>
    </xf>
    <xf numFmtId="0" fontId="26" fillId="3" borderId="10" xfId="6" applyFont="1" applyFill="1" applyBorder="1" applyAlignment="1">
      <alignment horizontal="left" vertical="center" wrapText="1"/>
    </xf>
    <xf numFmtId="0" fontId="16" fillId="0" borderId="18" xfId="6" applyFont="1" applyFill="1" applyBorder="1" applyAlignment="1">
      <alignment horizontal="center" vertical="center" wrapText="1"/>
    </xf>
    <xf numFmtId="0" fontId="10" fillId="0" borderId="31" xfId="6" applyFont="1" applyFill="1" applyBorder="1" applyAlignment="1">
      <alignment horizontal="center" vertical="center" wrapText="1"/>
    </xf>
    <xf numFmtId="0" fontId="10" fillId="0" borderId="22" xfId="6" applyFont="1" applyFill="1" applyBorder="1" applyAlignment="1">
      <alignment horizontal="center" vertical="center" wrapText="1"/>
    </xf>
    <xf numFmtId="0" fontId="10" fillId="0" borderId="32" xfId="6" applyFont="1" applyFill="1" applyBorder="1" applyAlignment="1">
      <alignment horizontal="center" vertical="center" wrapText="1"/>
    </xf>
    <xf numFmtId="0" fontId="36" fillId="0" borderId="35" xfId="39" applyFont="1" applyFill="1" applyBorder="1" applyAlignment="1">
      <alignment horizontal="left" vertical="center" wrapText="1"/>
    </xf>
    <xf numFmtId="0" fontId="35" fillId="0" borderId="0" xfId="39" applyFont="1" applyFill="1" applyBorder="1" applyAlignment="1">
      <alignment horizontal="center" vertical="center" wrapText="1"/>
    </xf>
    <xf numFmtId="0" fontId="36" fillId="0" borderId="0" xfId="39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6" fillId="2" borderId="15" xfId="28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0" borderId="0" xfId="39" applyFont="1" applyFill="1" applyBorder="1" applyAlignment="1">
      <alignment horizontal="right" vertical="center" wrapText="1"/>
    </xf>
    <xf numFmtId="0" fontId="6" fillId="0" borderId="1" xfId="39" applyFont="1" applyFill="1" applyBorder="1" applyAlignment="1">
      <alignment horizontal="center" vertical="center" wrapText="1"/>
    </xf>
    <xf numFmtId="176" fontId="9" fillId="0" borderId="0" xfId="37" applyNumberFormat="1" applyFont="1" applyFill="1">
      <alignment vertical="center"/>
    </xf>
    <xf numFmtId="0" fontId="5" fillId="0" borderId="0" xfId="37" applyFont="1" applyFill="1">
      <alignment vertical="center"/>
    </xf>
    <xf numFmtId="0" fontId="28" fillId="0" borderId="23" xfId="0" applyFont="1" applyFill="1" applyBorder="1" applyAlignment="1">
      <alignment horizontal="left" vertical="center" wrapText="1"/>
    </xf>
    <xf numFmtId="176" fontId="27" fillId="0" borderId="23" xfId="39" applyNumberFormat="1" applyFont="1" applyFill="1" applyBorder="1" applyAlignment="1">
      <alignment horizontal="right" vertical="center" wrapText="1"/>
    </xf>
    <xf numFmtId="0" fontId="28" fillId="0" borderId="15" xfId="0" applyFont="1" applyFill="1" applyBorder="1" applyAlignment="1">
      <alignment horizontal="left" vertical="center" wrapText="1"/>
    </xf>
    <xf numFmtId="176" fontId="27" fillId="0" borderId="15" xfId="39" applyNumberFormat="1" applyFont="1" applyFill="1" applyBorder="1" applyAlignment="1">
      <alignment horizontal="right" vertical="center" wrapText="1"/>
    </xf>
    <xf numFmtId="49" fontId="39" fillId="0" borderId="1" xfId="0" applyNumberFormat="1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176" fontId="14" fillId="0" borderId="1" xfId="39" applyNumberFormat="1" applyFont="1" applyFill="1" applyBorder="1" applyAlignment="1">
      <alignment vertical="center" wrapText="1"/>
    </xf>
    <xf numFmtId="176" fontId="6" fillId="0" borderId="0" xfId="28" applyNumberFormat="1" applyFont="1" applyFill="1" applyAlignment="1">
      <alignment vertical="center" wrapText="1"/>
    </xf>
    <xf numFmtId="0" fontId="23" fillId="0" borderId="0" xfId="0" applyFont="1" applyFill="1">
      <alignment vertical="center"/>
    </xf>
    <xf numFmtId="0" fontId="6" fillId="0" borderId="0" xfId="28" applyFont="1" applyFill="1" applyAlignment="1">
      <alignment horizontal="left" vertical="center" wrapText="1"/>
    </xf>
    <xf numFmtId="0" fontId="28" fillId="0" borderId="0" xfId="28" applyFont="1" applyFill="1">
      <alignment vertical="center"/>
    </xf>
    <xf numFmtId="176" fontId="6" fillId="0" borderId="0" xfId="15" applyNumberFormat="1" applyFont="1" applyFill="1" applyBorder="1" applyAlignment="1">
      <alignment vertical="center" wrapText="1"/>
    </xf>
    <xf numFmtId="0" fontId="21" fillId="0" borderId="0" xfId="20" applyFont="1" applyFill="1">
      <alignment vertical="center"/>
    </xf>
    <xf numFmtId="182" fontId="21" fillId="0" borderId="0" xfId="20" applyNumberFormat="1" applyFont="1" applyFill="1">
      <alignment vertical="center"/>
    </xf>
    <xf numFmtId="0" fontId="21" fillId="0" borderId="0" xfId="20" applyFont="1" applyFill="1" applyAlignment="1">
      <alignment horizontal="center" vertical="center"/>
    </xf>
    <xf numFmtId="0" fontId="32" fillId="0" borderId="0" xfId="20" applyFont="1" applyFill="1" applyAlignment="1">
      <alignment horizontal="left" vertical="center" wrapText="1"/>
    </xf>
    <xf numFmtId="0" fontId="6" fillId="0" borderId="25" xfId="29" applyFont="1" applyFill="1" applyBorder="1" applyAlignment="1">
      <alignment horizontal="center" vertical="center" wrapText="1"/>
    </xf>
    <xf numFmtId="176" fontId="27" fillId="0" borderId="1" xfId="19" applyNumberFormat="1" applyFont="1" applyFill="1" applyBorder="1" applyAlignment="1">
      <alignment vertical="center" wrapText="1"/>
    </xf>
    <xf numFmtId="0" fontId="6" fillId="0" borderId="24" xfId="29" applyFont="1" applyFill="1" applyBorder="1" applyAlignment="1">
      <alignment horizontal="center" vertical="center" wrapText="1"/>
    </xf>
    <xf numFmtId="0" fontId="6" fillId="0" borderId="27" xfId="29" applyFont="1" applyFill="1" applyBorder="1" applyAlignment="1">
      <alignment horizontal="center" vertical="center" wrapText="1"/>
    </xf>
    <xf numFmtId="0" fontId="34" fillId="0" borderId="0" xfId="2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176" fontId="14" fillId="0" borderId="0" xfId="33" applyNumberFormat="1" applyFont="1" applyFill="1" applyAlignment="1">
      <alignment vertical="center" wrapText="1"/>
    </xf>
    <xf numFmtId="181" fontId="14" fillId="0" borderId="0" xfId="36" applyNumberFormat="1" applyFont="1" applyFill="1" applyAlignment="1">
      <alignment horizontal="right" vertical="center" wrapText="1"/>
    </xf>
    <xf numFmtId="43" fontId="27" fillId="0" borderId="1" xfId="39" applyNumberFormat="1" applyFont="1" applyFill="1" applyBorder="1" applyAlignment="1">
      <alignment horizontal="right" vertical="center" wrapText="1"/>
    </xf>
    <xf numFmtId="0" fontId="29" fillId="0" borderId="0" xfId="20" applyFont="1" applyFill="1">
      <alignment vertical="center"/>
    </xf>
    <xf numFmtId="0" fontId="2" fillId="0" borderId="0" xfId="20" applyFill="1" applyAlignment="1">
      <alignment horizontal="center" vertical="center"/>
    </xf>
    <xf numFmtId="0" fontId="6" fillId="0" borderId="1" xfId="19" applyFont="1" applyFill="1" applyBorder="1" applyAlignment="1">
      <alignment horizontal="center" vertical="center" wrapText="1"/>
    </xf>
    <xf numFmtId="43" fontId="27" fillId="0" borderId="1" xfId="19" applyNumberFormat="1" applyFont="1" applyFill="1" applyBorder="1" applyAlignment="1">
      <alignment horizontal="right" vertical="center" wrapText="1"/>
    </xf>
  </cellXfs>
  <cellStyles count="40">
    <cellStyle name="百分比" xfId="38" builtinId="5"/>
    <cellStyle name="百分比 3 3 2 2 2 2 2 2 2" xfId="31"/>
    <cellStyle name="百分比 3 3 2 2 2 2 2 2 2 2" xfId="35"/>
    <cellStyle name="常规" xfId="0" builtinId="0"/>
    <cellStyle name="常规 10 5" xfId="2"/>
    <cellStyle name="常规 10 5 2" xfId="3"/>
    <cellStyle name="常规 10 5 2 2 2" xfId="7"/>
    <cellStyle name="常规 10 5 2 2 2 2" xfId="9"/>
    <cellStyle name="常规 10 5 2 2 2 2 2" xfId="11"/>
    <cellStyle name="常规 10 5 2 2 2 2 2 2" xfId="13"/>
    <cellStyle name="常规 2 18" xfId="37"/>
    <cellStyle name="常规 2 19 2" xfId="4"/>
    <cellStyle name="常规 2 19 2 2 2" xfId="8"/>
    <cellStyle name="常规 2 19 2 2 2 2" xfId="10"/>
    <cellStyle name="常规 2 19 2 2 2 2 2" xfId="12"/>
    <cellStyle name="常规 2 19 2 2 2 2 2 2" xfId="15"/>
    <cellStyle name="常规 2 19 2 2 2 2 2 2 2" xfId="28"/>
    <cellStyle name="常规 2 2" xfId="1"/>
    <cellStyle name="常规 2 2 10 2" xfId="5"/>
    <cellStyle name="常规 28 2 2" xfId="20"/>
    <cellStyle name="常规_Sheet1 2 2 2 2" xfId="39"/>
    <cellStyle name="常规_Sheet1 2 2 3" xfId="26"/>
    <cellStyle name="常规_Sheet1 3 2 2 2" xfId="29"/>
    <cellStyle name="常规_Sheet1 3 2 3" xfId="6"/>
    <cellStyle name="常规_Sheet1 3 2 3 2 2 2 2" xfId="14"/>
    <cellStyle name="常规_Sheet1 3 2 3 2 2 2 2 3" xfId="27"/>
    <cellStyle name="常规_Sheet1 3 3 2 2 2 2 2 2" xfId="19"/>
    <cellStyle name="常规_Sheet1 3 3 2 2 2 2 2 2 2" xfId="33"/>
    <cellStyle name="常规_Sheet1 3 3 2 2 2 2 2 3" xfId="36"/>
    <cellStyle name="千位分隔 17 3 3" xfId="16"/>
    <cellStyle name="千位分隔 17 3 3 2 2" xfId="22"/>
    <cellStyle name="千位分隔 17 4 2 2 2 2" xfId="30"/>
    <cellStyle name="千位分隔 17 4 2 2 2 2 2" xfId="32"/>
    <cellStyle name="千位分隔 2 5 2 2 2" xfId="17"/>
    <cellStyle name="千位分隔 2 5 2 2 2 2 2 2" xfId="18"/>
    <cellStyle name="千位分隔 2 5 2 2 2 2 2 2 2" xfId="23"/>
    <cellStyle name="千位分隔 2 5 2 2 2 2 2 2 2 2" xfId="34"/>
    <cellStyle name="千位分隔 22" xfId="21"/>
    <cellStyle name="千位分隔 23" xfId="24"/>
    <cellStyle name="千位分隔 23 3" xfId="25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zoomScaleNormal="100" workbookViewId="0">
      <selection activeCell="I8" sqref="I8"/>
    </sheetView>
  </sheetViews>
  <sheetFormatPr defaultRowHeight="13.5"/>
  <cols>
    <col min="1" max="1" width="10.125" style="2" customWidth="1"/>
    <col min="2" max="2" width="9" style="1"/>
    <col min="3" max="3" width="8.625" style="1"/>
    <col min="4" max="4" width="51.375" style="83" customWidth="1"/>
  </cols>
  <sheetData>
    <row r="1" spans="1:4" ht="24.6" customHeight="1">
      <c r="A1" s="3" t="s">
        <v>2</v>
      </c>
      <c r="B1" s="3" t="s">
        <v>0</v>
      </c>
      <c r="C1" s="3" t="s">
        <v>1</v>
      </c>
      <c r="D1" s="81" t="s">
        <v>3</v>
      </c>
    </row>
    <row r="2" spans="1:4" ht="24.6" customHeight="1">
      <c r="A2" s="119" t="s">
        <v>11</v>
      </c>
      <c r="B2" s="120"/>
      <c r="C2" s="120"/>
      <c r="D2" s="121"/>
    </row>
    <row r="3" spans="1:4" ht="27">
      <c r="A3" s="44" t="s">
        <v>63</v>
      </c>
      <c r="B3" s="45">
        <v>490</v>
      </c>
      <c r="C3" s="45"/>
      <c r="D3" s="39" t="s">
        <v>198</v>
      </c>
    </row>
    <row r="4" spans="1:4">
      <c r="A4" s="44" t="s">
        <v>24</v>
      </c>
      <c r="B4" s="45">
        <v>100</v>
      </c>
      <c r="C4" s="45"/>
      <c r="D4" s="40" t="s">
        <v>161</v>
      </c>
    </row>
    <row r="5" spans="1:4" ht="40.5">
      <c r="A5" s="44" t="s">
        <v>55</v>
      </c>
      <c r="B5" s="45">
        <v>500</v>
      </c>
      <c r="C5" s="45"/>
      <c r="D5" s="39" t="s">
        <v>162</v>
      </c>
    </row>
    <row r="6" spans="1:4">
      <c r="A6" s="44" t="s">
        <v>29</v>
      </c>
      <c r="B6" s="45">
        <v>80</v>
      </c>
      <c r="C6" s="45"/>
      <c r="D6" s="40" t="s">
        <v>120</v>
      </c>
    </row>
    <row r="7" spans="1:4">
      <c r="A7" s="44" t="s">
        <v>115</v>
      </c>
      <c r="B7" s="45">
        <v>200</v>
      </c>
      <c r="C7" s="45"/>
      <c r="D7" s="40" t="s">
        <v>163</v>
      </c>
    </row>
    <row r="8" spans="1:4" s="59" customFormat="1" ht="54">
      <c r="A8" s="44" t="s">
        <v>56</v>
      </c>
      <c r="B8" s="42">
        <v>720</v>
      </c>
      <c r="C8" s="42"/>
      <c r="D8" s="39" t="s">
        <v>164</v>
      </c>
    </row>
    <row r="9" spans="1:4" ht="27">
      <c r="A9" s="44" t="s">
        <v>138</v>
      </c>
      <c r="B9" s="45">
        <v>320</v>
      </c>
      <c r="C9" s="45"/>
      <c r="D9" s="39" t="s">
        <v>199</v>
      </c>
    </row>
    <row r="10" spans="1:4">
      <c r="A10" s="44" t="s">
        <v>25</v>
      </c>
      <c r="B10" s="45">
        <v>180</v>
      </c>
      <c r="C10" s="45"/>
      <c r="D10" s="40" t="s">
        <v>47</v>
      </c>
    </row>
    <row r="11" spans="1:4">
      <c r="A11" s="44" t="s">
        <v>26</v>
      </c>
      <c r="B11" s="45">
        <v>150</v>
      </c>
      <c r="C11" s="45"/>
      <c r="D11" s="39" t="s">
        <v>47</v>
      </c>
    </row>
    <row r="12" spans="1:4">
      <c r="A12" s="44" t="s">
        <v>30</v>
      </c>
      <c r="B12" s="45">
        <v>120</v>
      </c>
      <c r="C12" s="45"/>
      <c r="D12" s="39" t="s">
        <v>47</v>
      </c>
    </row>
    <row r="13" spans="1:4">
      <c r="A13" s="44" t="s">
        <v>106</v>
      </c>
      <c r="B13" s="42"/>
      <c r="C13" s="45">
        <v>50</v>
      </c>
      <c r="D13" s="39" t="s">
        <v>165</v>
      </c>
    </row>
    <row r="14" spans="1:4">
      <c r="A14" s="44" t="s">
        <v>139</v>
      </c>
      <c r="B14" s="45">
        <v>90</v>
      </c>
      <c r="C14" s="45">
        <v>50</v>
      </c>
      <c r="D14" s="39" t="s">
        <v>166</v>
      </c>
    </row>
    <row r="15" spans="1:4">
      <c r="A15" s="44" t="s">
        <v>31</v>
      </c>
      <c r="B15" s="45"/>
      <c r="C15" s="45">
        <v>60</v>
      </c>
      <c r="D15" s="40" t="s">
        <v>167</v>
      </c>
    </row>
    <row r="16" spans="1:4" ht="67.5">
      <c r="A16" s="44" t="s">
        <v>28</v>
      </c>
      <c r="B16" s="45">
        <v>390</v>
      </c>
      <c r="C16" s="45">
        <v>50</v>
      </c>
      <c r="D16" s="39" t="s">
        <v>168</v>
      </c>
    </row>
    <row r="17" spans="1:4" s="59" customFormat="1" ht="27">
      <c r="A17" s="44" t="s">
        <v>32</v>
      </c>
      <c r="B17" s="42">
        <v>640</v>
      </c>
      <c r="C17" s="42"/>
      <c r="D17" s="39" t="s">
        <v>121</v>
      </c>
    </row>
    <row r="18" spans="1:4">
      <c r="A18" s="44" t="s">
        <v>140</v>
      </c>
      <c r="B18" s="45">
        <v>50</v>
      </c>
      <c r="C18" s="45"/>
      <c r="D18" s="41" t="s">
        <v>47</v>
      </c>
    </row>
    <row r="19" spans="1:4" s="59" customFormat="1">
      <c r="A19" s="44" t="s">
        <v>141</v>
      </c>
      <c r="B19" s="42"/>
      <c r="C19" s="42">
        <v>40</v>
      </c>
      <c r="D19" s="41" t="s">
        <v>167</v>
      </c>
    </row>
    <row r="20" spans="1:4">
      <c r="A20" s="44" t="s">
        <v>33</v>
      </c>
      <c r="B20" s="45"/>
      <c r="C20" s="45">
        <v>580</v>
      </c>
      <c r="D20" s="41" t="s">
        <v>167</v>
      </c>
    </row>
    <row r="21" spans="1:4">
      <c r="A21" s="46" t="s">
        <v>64</v>
      </c>
      <c r="B21" s="45">
        <v>90</v>
      </c>
      <c r="C21" s="45"/>
      <c r="D21" s="41" t="s">
        <v>47</v>
      </c>
    </row>
    <row r="22" spans="1:4">
      <c r="A22" s="46" t="s">
        <v>49</v>
      </c>
      <c r="B22" s="46">
        <v>120</v>
      </c>
      <c r="C22" s="42">
        <v>50</v>
      </c>
      <c r="D22" s="41" t="s">
        <v>169</v>
      </c>
    </row>
    <row r="23" spans="1:4">
      <c r="A23" s="44" t="s">
        <v>51</v>
      </c>
      <c r="B23" s="45">
        <v>250</v>
      </c>
      <c r="D23" s="41" t="s">
        <v>170</v>
      </c>
    </row>
    <row r="24" spans="1:4" ht="27">
      <c r="A24" s="47" t="s">
        <v>107</v>
      </c>
      <c r="B24" s="45">
        <v>300</v>
      </c>
      <c r="D24" s="41" t="s">
        <v>171</v>
      </c>
    </row>
    <row r="25" spans="1:4">
      <c r="A25" s="44" t="s">
        <v>94</v>
      </c>
      <c r="B25" s="45">
        <v>190</v>
      </c>
      <c r="C25" s="45">
        <v>50</v>
      </c>
      <c r="D25" s="41" t="s">
        <v>172</v>
      </c>
    </row>
    <row r="26" spans="1:4">
      <c r="A26" s="44" t="s">
        <v>106</v>
      </c>
      <c r="B26" s="45">
        <v>200</v>
      </c>
      <c r="C26" s="45"/>
      <c r="D26" s="41" t="s">
        <v>47</v>
      </c>
    </row>
    <row r="27" spans="1:4" ht="40.5">
      <c r="A27" s="44" t="s">
        <v>59</v>
      </c>
      <c r="B27" s="45">
        <v>400</v>
      </c>
      <c r="C27" s="45"/>
      <c r="D27" s="43" t="s">
        <v>173</v>
      </c>
    </row>
    <row r="28" spans="1:4">
      <c r="A28" s="44" t="s">
        <v>34</v>
      </c>
      <c r="B28" s="45">
        <v>190</v>
      </c>
      <c r="C28" s="45">
        <v>100</v>
      </c>
      <c r="D28" s="41" t="s">
        <v>174</v>
      </c>
    </row>
    <row r="29" spans="1:4">
      <c r="A29" s="44" t="s">
        <v>35</v>
      </c>
      <c r="B29" s="45">
        <v>70</v>
      </c>
      <c r="C29" s="45"/>
      <c r="D29" s="41" t="s">
        <v>47</v>
      </c>
    </row>
    <row r="30" spans="1:4">
      <c r="A30" s="44" t="s">
        <v>36</v>
      </c>
      <c r="B30" s="45">
        <v>590</v>
      </c>
      <c r="C30" s="45"/>
      <c r="D30" s="39" t="s">
        <v>47</v>
      </c>
    </row>
    <row r="31" spans="1:4" ht="40.5">
      <c r="A31" s="44" t="s">
        <v>116</v>
      </c>
      <c r="B31" s="45">
        <v>500</v>
      </c>
      <c r="C31" s="45">
        <v>50</v>
      </c>
      <c r="D31" s="84" t="s">
        <v>175</v>
      </c>
    </row>
    <row r="32" spans="1:4">
      <c r="A32" s="48" t="s">
        <v>37</v>
      </c>
      <c r="B32" s="45">
        <v>270</v>
      </c>
      <c r="C32" s="45">
        <v>50</v>
      </c>
      <c r="D32" s="41" t="s">
        <v>176</v>
      </c>
    </row>
    <row r="33" spans="1:4" ht="27">
      <c r="A33" s="49" t="s">
        <v>65</v>
      </c>
      <c r="B33" s="45">
        <v>450</v>
      </c>
      <c r="C33" s="45"/>
      <c r="D33" s="82" t="s">
        <v>177</v>
      </c>
    </row>
    <row r="34" spans="1:4">
      <c r="A34" s="49" t="s">
        <v>16</v>
      </c>
      <c r="B34" s="45">
        <v>220</v>
      </c>
      <c r="C34" s="45"/>
      <c r="D34" s="82" t="s">
        <v>47</v>
      </c>
    </row>
    <row r="35" spans="1:4">
      <c r="A35" s="49" t="s">
        <v>17</v>
      </c>
      <c r="B35" s="45">
        <v>360</v>
      </c>
      <c r="C35" s="45"/>
      <c r="D35" s="82" t="s">
        <v>47</v>
      </c>
    </row>
    <row r="36" spans="1:4" s="59" customFormat="1">
      <c r="A36" s="139" t="s">
        <v>38</v>
      </c>
      <c r="B36" s="42">
        <v>330</v>
      </c>
      <c r="C36" s="42"/>
      <c r="D36" s="140" t="s">
        <v>210</v>
      </c>
    </row>
    <row r="37" spans="1:4">
      <c r="A37" s="49" t="s">
        <v>39</v>
      </c>
      <c r="B37" s="45">
        <v>320</v>
      </c>
      <c r="C37" s="45"/>
      <c r="D37" s="82" t="s">
        <v>178</v>
      </c>
    </row>
    <row r="38" spans="1:4">
      <c r="A38" s="49" t="s">
        <v>40</v>
      </c>
      <c r="B38" s="45">
        <v>80</v>
      </c>
      <c r="C38" s="45"/>
      <c r="D38" s="82" t="s">
        <v>47</v>
      </c>
    </row>
    <row r="39" spans="1:4">
      <c r="A39" s="49" t="s">
        <v>95</v>
      </c>
      <c r="B39" s="45">
        <v>80</v>
      </c>
      <c r="C39" s="45"/>
      <c r="D39" s="82" t="s">
        <v>47</v>
      </c>
    </row>
    <row r="40" spans="1:4">
      <c r="A40" s="49" t="s">
        <v>96</v>
      </c>
      <c r="B40" s="45">
        <v>590</v>
      </c>
      <c r="C40" s="45"/>
      <c r="D40" s="82" t="s">
        <v>47</v>
      </c>
    </row>
    <row r="41" spans="1:4">
      <c r="A41" s="49" t="s">
        <v>57</v>
      </c>
      <c r="B41" s="45">
        <v>290</v>
      </c>
      <c r="C41" s="45"/>
      <c r="D41" s="82" t="s">
        <v>47</v>
      </c>
    </row>
    <row r="42" spans="1:4" s="59" customFormat="1" ht="54">
      <c r="A42" s="139" t="s">
        <v>41</v>
      </c>
      <c r="B42" s="42">
        <v>850</v>
      </c>
      <c r="C42" s="85"/>
      <c r="D42" s="140" t="s">
        <v>211</v>
      </c>
    </row>
    <row r="43" spans="1:4" ht="27">
      <c r="A43" s="49" t="s">
        <v>145</v>
      </c>
      <c r="B43" s="45">
        <v>200</v>
      </c>
      <c r="C43" s="45">
        <v>50</v>
      </c>
      <c r="D43" s="82" t="s">
        <v>179</v>
      </c>
    </row>
    <row r="44" spans="1:4">
      <c r="A44" s="49" t="s">
        <v>58</v>
      </c>
      <c r="B44" s="45">
        <v>280</v>
      </c>
      <c r="C44" s="45"/>
      <c r="D44" s="82" t="s">
        <v>47</v>
      </c>
    </row>
    <row r="45" spans="1:4">
      <c r="A45" s="49" t="s">
        <v>146</v>
      </c>
      <c r="B45" s="45">
        <v>200</v>
      </c>
      <c r="C45" s="45"/>
      <c r="D45" s="82" t="s">
        <v>180</v>
      </c>
    </row>
    <row r="46" spans="1:4">
      <c r="A46" s="49" t="s">
        <v>53</v>
      </c>
      <c r="B46" s="45">
        <v>440</v>
      </c>
      <c r="C46" s="45"/>
      <c r="D46" s="82" t="s">
        <v>181</v>
      </c>
    </row>
    <row r="47" spans="1:4">
      <c r="A47" s="49" t="s">
        <v>97</v>
      </c>
      <c r="B47" s="45">
        <v>250</v>
      </c>
      <c r="C47" s="45">
        <v>50</v>
      </c>
      <c r="D47" s="82" t="s">
        <v>182</v>
      </c>
    </row>
    <row r="48" spans="1:4">
      <c r="A48" s="49" t="s">
        <v>70</v>
      </c>
      <c r="B48" s="45">
        <v>140</v>
      </c>
      <c r="C48" s="45"/>
      <c r="D48" s="82" t="s">
        <v>100</v>
      </c>
    </row>
    <row r="49" spans="1:4">
      <c r="A49" s="49" t="s">
        <v>147</v>
      </c>
      <c r="B49" s="45">
        <v>40</v>
      </c>
      <c r="C49" s="45"/>
      <c r="D49" s="82" t="s">
        <v>100</v>
      </c>
    </row>
    <row r="50" spans="1:4" ht="40.5">
      <c r="A50" s="49" t="s">
        <v>60</v>
      </c>
      <c r="B50" s="45">
        <v>390</v>
      </c>
      <c r="C50" s="45"/>
      <c r="D50" s="82" t="s">
        <v>183</v>
      </c>
    </row>
    <row r="51" spans="1:4">
      <c r="A51" s="49" t="s">
        <v>148</v>
      </c>
      <c r="B51" s="45"/>
      <c r="C51" s="45">
        <v>50</v>
      </c>
      <c r="D51" s="82" t="s">
        <v>184</v>
      </c>
    </row>
    <row r="52" spans="1:4">
      <c r="A52" s="49" t="s">
        <v>12</v>
      </c>
      <c r="B52" s="45">
        <v>390</v>
      </c>
      <c r="C52" s="45">
        <v>50</v>
      </c>
      <c r="D52" s="82" t="s">
        <v>185</v>
      </c>
    </row>
    <row r="53" spans="1:4">
      <c r="A53" s="49" t="s">
        <v>50</v>
      </c>
      <c r="B53" s="45">
        <v>105</v>
      </c>
      <c r="C53" s="45"/>
      <c r="D53" s="82" t="s">
        <v>186</v>
      </c>
    </row>
    <row r="54" spans="1:4">
      <c r="A54" s="49" t="s">
        <v>13</v>
      </c>
      <c r="B54" s="45">
        <v>140</v>
      </c>
      <c r="C54" s="45"/>
      <c r="D54" s="82" t="s">
        <v>100</v>
      </c>
    </row>
    <row r="55" spans="1:4">
      <c r="A55" s="49" t="s">
        <v>149</v>
      </c>
      <c r="B55" s="45"/>
      <c r="C55" s="45">
        <v>50</v>
      </c>
      <c r="D55" s="82" t="s">
        <v>187</v>
      </c>
    </row>
    <row r="56" spans="1:4">
      <c r="A56" s="49" t="s">
        <v>14</v>
      </c>
      <c r="B56" s="45" t="s">
        <v>122</v>
      </c>
      <c r="C56" s="45"/>
      <c r="D56" s="82" t="s">
        <v>100</v>
      </c>
    </row>
    <row r="57" spans="1:4">
      <c r="A57" s="49" t="s">
        <v>98</v>
      </c>
      <c r="B57" s="45"/>
      <c r="C57" s="45">
        <v>50</v>
      </c>
      <c r="D57" s="82" t="s">
        <v>187</v>
      </c>
    </row>
    <row r="58" spans="1:4">
      <c r="A58" s="49" t="s">
        <v>92</v>
      </c>
      <c r="B58" s="45" t="s">
        <v>123</v>
      </c>
      <c r="C58" s="45"/>
      <c r="D58" s="82" t="s">
        <v>100</v>
      </c>
    </row>
    <row r="59" spans="1:4">
      <c r="A59" s="49" t="s">
        <v>42</v>
      </c>
      <c r="B59" s="45">
        <v>170</v>
      </c>
      <c r="C59" s="45"/>
      <c r="D59" s="82" t="s">
        <v>100</v>
      </c>
    </row>
    <row r="60" spans="1:4">
      <c r="A60" s="49" t="s">
        <v>43</v>
      </c>
      <c r="B60" s="45">
        <v>340</v>
      </c>
      <c r="C60" s="45"/>
      <c r="D60" s="82" t="s">
        <v>188</v>
      </c>
    </row>
    <row r="61" spans="1:4">
      <c r="A61" s="49" t="s">
        <v>44</v>
      </c>
      <c r="B61" s="45" t="s">
        <v>124</v>
      </c>
      <c r="C61" s="45"/>
      <c r="D61" s="82" t="s">
        <v>100</v>
      </c>
    </row>
    <row r="62" spans="1:4">
      <c r="A62" s="49" t="s">
        <v>61</v>
      </c>
      <c r="B62" s="45">
        <v>160</v>
      </c>
      <c r="C62" s="45"/>
      <c r="D62" s="82" t="s">
        <v>100</v>
      </c>
    </row>
    <row r="63" spans="1:4">
      <c r="A63" s="49" t="s">
        <v>45</v>
      </c>
      <c r="B63" s="45" t="s">
        <v>122</v>
      </c>
      <c r="C63" s="45"/>
      <c r="D63" s="82" t="s">
        <v>100</v>
      </c>
    </row>
    <row r="64" spans="1:4">
      <c r="A64" s="49" t="s">
        <v>93</v>
      </c>
      <c r="B64" s="45">
        <v>80</v>
      </c>
      <c r="C64" s="45"/>
      <c r="D64" s="82" t="s">
        <v>100</v>
      </c>
    </row>
    <row r="65" spans="1:4">
      <c r="A65" s="49" t="s">
        <v>54</v>
      </c>
      <c r="B65" s="45">
        <v>40</v>
      </c>
      <c r="C65" s="45"/>
      <c r="D65" s="82" t="s">
        <v>100</v>
      </c>
    </row>
    <row r="66" spans="1:4">
      <c r="A66" s="49" t="s">
        <v>46</v>
      </c>
      <c r="B66" s="45">
        <v>260</v>
      </c>
      <c r="C66" s="45"/>
      <c r="D66" s="82" t="s">
        <v>100</v>
      </c>
    </row>
    <row r="67" spans="1:4">
      <c r="A67" s="49" t="s">
        <v>150</v>
      </c>
      <c r="B67" s="45"/>
      <c r="C67" s="45">
        <v>50</v>
      </c>
      <c r="D67" s="82" t="s">
        <v>184</v>
      </c>
    </row>
    <row r="68" spans="1:4">
      <c r="A68" s="49" t="s">
        <v>19</v>
      </c>
      <c r="B68" s="45">
        <v>160</v>
      </c>
      <c r="C68" s="45"/>
      <c r="D68" s="82" t="s">
        <v>100</v>
      </c>
    </row>
    <row r="69" spans="1:4">
      <c r="A69" s="49" t="s">
        <v>117</v>
      </c>
      <c r="B69" s="45">
        <v>150</v>
      </c>
      <c r="C69" s="45"/>
      <c r="D69" s="82" t="s">
        <v>200</v>
      </c>
    </row>
    <row r="70" spans="1:4">
      <c r="A70" s="49" t="s">
        <v>66</v>
      </c>
      <c r="B70" s="45">
        <v>150</v>
      </c>
      <c r="C70" s="45"/>
      <c r="D70" s="82" t="s">
        <v>100</v>
      </c>
    </row>
    <row r="71" spans="1:4">
      <c r="A71" s="49" t="s">
        <v>67</v>
      </c>
      <c r="B71" s="45">
        <v>120</v>
      </c>
      <c r="C71" s="45">
        <v>50</v>
      </c>
      <c r="D71" s="82" t="s">
        <v>189</v>
      </c>
    </row>
    <row r="72" spans="1:4" ht="27">
      <c r="A72" s="49" t="s">
        <v>99</v>
      </c>
      <c r="B72" s="45">
        <v>410</v>
      </c>
      <c r="C72" s="45"/>
      <c r="D72" s="82" t="s">
        <v>190</v>
      </c>
    </row>
    <row r="73" spans="1:4" s="59" customFormat="1" ht="27">
      <c r="A73" s="139" t="s">
        <v>151</v>
      </c>
      <c r="B73" s="42">
        <v>580</v>
      </c>
      <c r="C73" s="42"/>
      <c r="D73" s="140" t="s">
        <v>191</v>
      </c>
    </row>
    <row r="74" spans="1:4">
      <c r="A74" s="49" t="s">
        <v>62</v>
      </c>
      <c r="B74" s="45">
        <v>80</v>
      </c>
      <c r="C74" s="45"/>
      <c r="D74" s="82" t="s">
        <v>100</v>
      </c>
    </row>
    <row r="75" spans="1:4">
      <c r="A75" s="49" t="s">
        <v>118</v>
      </c>
      <c r="B75" s="45">
        <v>70</v>
      </c>
      <c r="C75" s="45"/>
      <c r="D75" s="82" t="s">
        <v>100</v>
      </c>
    </row>
    <row r="76" spans="1:4">
      <c r="A76" s="49" t="s">
        <v>152</v>
      </c>
      <c r="B76" s="45"/>
      <c r="C76" s="45">
        <v>50</v>
      </c>
      <c r="D76" s="82" t="s">
        <v>192</v>
      </c>
    </row>
    <row r="77" spans="1:4" ht="27">
      <c r="A77" s="49" t="s">
        <v>153</v>
      </c>
      <c r="B77" s="45">
        <v>200</v>
      </c>
      <c r="C77" s="45"/>
      <c r="D77" s="82" t="s">
        <v>193</v>
      </c>
    </row>
    <row r="78" spans="1:4" ht="27">
      <c r="A78" s="49" t="s">
        <v>154</v>
      </c>
      <c r="B78" s="45">
        <v>400</v>
      </c>
      <c r="C78" s="45"/>
      <c r="D78" s="82" t="s">
        <v>194</v>
      </c>
    </row>
    <row r="79" spans="1:4">
      <c r="A79" s="49" t="s">
        <v>71</v>
      </c>
      <c r="B79" s="45">
        <v>200</v>
      </c>
      <c r="C79" s="45"/>
      <c r="D79" s="82" t="s">
        <v>195</v>
      </c>
    </row>
    <row r="80" spans="1:4" ht="27">
      <c r="A80" s="49" t="s">
        <v>155</v>
      </c>
      <c r="B80" s="45"/>
      <c r="C80" s="45">
        <v>450</v>
      </c>
      <c r="D80" s="82" t="s">
        <v>196</v>
      </c>
    </row>
    <row r="81" spans="1:4" ht="27">
      <c r="A81" s="49" t="s">
        <v>156</v>
      </c>
      <c r="B81" s="45"/>
      <c r="C81" s="45">
        <v>200</v>
      </c>
      <c r="D81" s="82" t="s">
        <v>197</v>
      </c>
    </row>
    <row r="82" spans="1:4" ht="27">
      <c r="A82" s="49" t="s">
        <v>157</v>
      </c>
      <c r="B82" s="45"/>
      <c r="C82" s="45">
        <v>200</v>
      </c>
      <c r="D82" s="82" t="s">
        <v>197</v>
      </c>
    </row>
    <row r="83" spans="1:4" ht="27">
      <c r="A83" s="49" t="s">
        <v>23</v>
      </c>
      <c r="B83" s="45"/>
      <c r="C83" s="45">
        <v>200</v>
      </c>
      <c r="D83" s="82" t="s">
        <v>197</v>
      </c>
    </row>
    <row r="84" spans="1:4" ht="27">
      <c r="A84" s="49" t="s">
        <v>158</v>
      </c>
      <c r="B84" s="45"/>
      <c r="C84" s="45">
        <v>200</v>
      </c>
      <c r="D84" s="82" t="s">
        <v>197</v>
      </c>
    </row>
    <row r="85" spans="1:4" ht="27">
      <c r="A85" s="49" t="s">
        <v>159</v>
      </c>
      <c r="B85" s="45"/>
      <c r="C85" s="45">
        <v>200</v>
      </c>
      <c r="D85" s="82" t="s">
        <v>197</v>
      </c>
    </row>
    <row r="86" spans="1:4" ht="27">
      <c r="A86" s="49" t="s">
        <v>160</v>
      </c>
      <c r="B86" s="45"/>
      <c r="C86" s="45">
        <v>200</v>
      </c>
      <c r="D86" s="82" t="s">
        <v>197</v>
      </c>
    </row>
    <row r="87" spans="1:4" ht="14.25">
      <c r="A87" s="119" t="s">
        <v>201</v>
      </c>
      <c r="B87" s="120"/>
      <c r="C87" s="120"/>
      <c r="D87" s="121"/>
    </row>
    <row r="88" spans="1:4">
      <c r="A88" s="49" t="s">
        <v>202</v>
      </c>
      <c r="B88" s="45">
        <v>90</v>
      </c>
      <c r="C88" s="45"/>
      <c r="D88" s="82" t="s">
        <v>47</v>
      </c>
    </row>
    <row r="89" spans="1:4">
      <c r="A89" s="49" t="s">
        <v>203</v>
      </c>
      <c r="B89" s="45"/>
      <c r="C89" s="45">
        <v>50</v>
      </c>
      <c r="D89" s="82" t="s">
        <v>187</v>
      </c>
    </row>
    <row r="90" spans="1:4">
      <c r="A90" s="49" t="s">
        <v>204</v>
      </c>
      <c r="B90" s="45"/>
      <c r="C90" s="45">
        <v>50</v>
      </c>
      <c r="D90" s="82" t="s">
        <v>187</v>
      </c>
    </row>
    <row r="91" spans="1:4" ht="27">
      <c r="A91" s="49" t="s">
        <v>205</v>
      </c>
      <c r="B91" s="45">
        <v>300</v>
      </c>
      <c r="C91" s="45"/>
      <c r="D91" s="82" t="s">
        <v>208</v>
      </c>
    </row>
    <row r="92" spans="1:4" ht="40.5">
      <c r="A92" s="49" t="s">
        <v>206</v>
      </c>
      <c r="B92" s="45">
        <v>360</v>
      </c>
      <c r="C92" s="45"/>
      <c r="D92" s="82" t="s">
        <v>209</v>
      </c>
    </row>
    <row r="93" spans="1:4">
      <c r="A93" s="49" t="s">
        <v>207</v>
      </c>
      <c r="B93" s="45">
        <v>100</v>
      </c>
      <c r="C93" s="45"/>
      <c r="D93" s="82" t="s">
        <v>47</v>
      </c>
    </row>
  </sheetData>
  <mergeCells count="2">
    <mergeCell ref="A2:D2"/>
    <mergeCell ref="A87:D87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Normal="100" workbookViewId="0">
      <selection activeCell="D99" sqref="D99"/>
    </sheetView>
  </sheetViews>
  <sheetFormatPr defaultRowHeight="13.5"/>
  <cols>
    <col min="1" max="1" width="30.75" style="9" customWidth="1"/>
    <col min="2" max="2" width="37.375" style="1" customWidth="1"/>
    <col min="3" max="3" width="12.875" style="1" customWidth="1"/>
    <col min="4" max="4" width="19.375" style="1" customWidth="1"/>
    <col min="5" max="5" width="12" style="1" customWidth="1"/>
    <col min="6" max="6" width="10.25" style="1" customWidth="1"/>
    <col min="7" max="7" width="12.875" style="1" customWidth="1"/>
    <col min="8" max="8" width="11.75" style="1" customWidth="1"/>
    <col min="9" max="9" width="11.875" style="1" customWidth="1"/>
    <col min="10" max="10" width="21.375" customWidth="1"/>
    <col min="12" max="12" width="12.625" customWidth="1"/>
    <col min="13" max="13" width="10.25" customWidth="1"/>
  </cols>
  <sheetData>
    <row r="1" spans="1:5" ht="25.5" customHeight="1" thickBot="1">
      <c r="A1" s="132" t="s">
        <v>136</v>
      </c>
      <c r="B1" s="132"/>
      <c r="C1" s="132"/>
      <c r="D1" s="132"/>
      <c r="E1" s="7"/>
    </row>
    <row r="2" spans="1:5" ht="14.25" thickBot="1">
      <c r="A2" s="130" t="s">
        <v>137</v>
      </c>
      <c r="B2" s="131"/>
      <c r="C2" s="131"/>
      <c r="D2" s="10"/>
    </row>
    <row r="3" spans="1:5" ht="14.25" thickBot="1">
      <c r="A3" s="8" t="s">
        <v>7</v>
      </c>
      <c r="B3" s="4" t="s">
        <v>8</v>
      </c>
      <c r="C3" s="5" t="s">
        <v>22</v>
      </c>
      <c r="D3" s="6" t="s">
        <v>9</v>
      </c>
    </row>
    <row r="4" spans="1:5">
      <c r="A4" s="133" t="s">
        <v>10</v>
      </c>
      <c r="B4" s="141" t="s">
        <v>96</v>
      </c>
      <c r="C4" s="142">
        <v>1429</v>
      </c>
      <c r="D4" s="21"/>
    </row>
    <row r="5" spans="1:5">
      <c r="A5" s="134"/>
      <c r="B5" s="86" t="s">
        <v>15</v>
      </c>
      <c r="C5" s="87">
        <v>6144</v>
      </c>
      <c r="D5" s="20"/>
    </row>
    <row r="6" spans="1:5" ht="16.5" customHeight="1">
      <c r="A6" s="134"/>
      <c r="B6" s="86" t="s">
        <v>212</v>
      </c>
      <c r="C6" s="1">
        <v>3143</v>
      </c>
      <c r="D6" s="21"/>
    </row>
    <row r="7" spans="1:5" ht="16.5" customHeight="1">
      <c r="A7" s="134"/>
      <c r="B7" s="86" t="s">
        <v>119</v>
      </c>
      <c r="C7" s="87">
        <v>377</v>
      </c>
      <c r="D7" s="22"/>
    </row>
    <row r="8" spans="1:5" ht="16.5" customHeight="1">
      <c r="A8" s="134"/>
      <c r="B8" s="86" t="s">
        <v>98</v>
      </c>
      <c r="C8" s="87">
        <v>5406</v>
      </c>
      <c r="D8" s="50"/>
    </row>
    <row r="9" spans="1:5" ht="16.5" customHeight="1">
      <c r="A9" s="134"/>
      <c r="B9" s="86" t="s">
        <v>27</v>
      </c>
      <c r="C9" s="87">
        <v>6245</v>
      </c>
      <c r="D9" s="51"/>
    </row>
    <row r="10" spans="1:5" ht="16.5" customHeight="1">
      <c r="A10" s="134"/>
      <c r="B10" s="86" t="s">
        <v>33</v>
      </c>
      <c r="C10" s="87">
        <v>696</v>
      </c>
      <c r="D10" s="50"/>
    </row>
    <row r="11" spans="1:5" ht="16.5" customHeight="1">
      <c r="A11" s="134"/>
      <c r="B11" s="86" t="s">
        <v>213</v>
      </c>
      <c r="C11" s="87">
        <v>597</v>
      </c>
      <c r="D11" s="22"/>
    </row>
    <row r="12" spans="1:5" ht="16.5" customHeight="1">
      <c r="A12" s="134"/>
      <c r="B12" s="86" t="s">
        <v>125</v>
      </c>
      <c r="C12" s="87">
        <v>1576</v>
      </c>
      <c r="D12" s="22"/>
    </row>
    <row r="13" spans="1:5" ht="16.5" customHeight="1">
      <c r="A13" s="134"/>
      <c r="B13" s="86" t="s">
        <v>52</v>
      </c>
      <c r="C13" s="87">
        <v>5490</v>
      </c>
      <c r="D13" s="21"/>
    </row>
    <row r="14" spans="1:5" ht="16.5" customHeight="1">
      <c r="A14" s="134"/>
      <c r="B14" s="86" t="s">
        <v>48</v>
      </c>
      <c r="C14" s="87">
        <v>11860</v>
      </c>
      <c r="D14" s="20"/>
    </row>
    <row r="15" spans="1:5" ht="16.5" customHeight="1">
      <c r="A15" s="134"/>
      <c r="B15" s="86" t="s">
        <v>150</v>
      </c>
      <c r="C15" s="87">
        <v>2288</v>
      </c>
      <c r="D15" s="88"/>
    </row>
    <row r="16" spans="1:5" ht="16.5" customHeight="1">
      <c r="A16" s="134"/>
      <c r="B16" s="86" t="s">
        <v>28</v>
      </c>
      <c r="C16" s="87">
        <v>3252</v>
      </c>
      <c r="D16" s="21"/>
    </row>
    <row r="17" spans="1:4" ht="18" customHeight="1">
      <c r="A17" s="134"/>
      <c r="B17" s="86" t="s">
        <v>74</v>
      </c>
      <c r="C17" s="87">
        <v>1684</v>
      </c>
      <c r="D17" s="21"/>
    </row>
    <row r="18" spans="1:4" ht="16.5" customHeight="1">
      <c r="A18" s="134"/>
      <c r="B18" s="86" t="s">
        <v>214</v>
      </c>
      <c r="C18" s="87">
        <v>1000</v>
      </c>
      <c r="D18" s="21"/>
    </row>
    <row r="19" spans="1:4" ht="22.5" customHeight="1">
      <c r="A19" s="134"/>
      <c r="B19" s="86" t="s">
        <v>63</v>
      </c>
      <c r="C19" s="87">
        <v>5823</v>
      </c>
      <c r="D19" s="89"/>
    </row>
    <row r="20" spans="1:4" ht="16.5" customHeight="1">
      <c r="A20" s="134"/>
      <c r="B20" s="86" t="s">
        <v>26</v>
      </c>
      <c r="C20" s="87">
        <v>3907</v>
      </c>
      <c r="D20" s="21"/>
    </row>
    <row r="21" spans="1:4" ht="16.5" customHeight="1">
      <c r="A21" s="134"/>
      <c r="B21" s="86" t="s">
        <v>25</v>
      </c>
      <c r="C21" s="87">
        <v>5247</v>
      </c>
      <c r="D21" s="21"/>
    </row>
    <row r="22" spans="1:4" ht="16.5" customHeight="1">
      <c r="A22" s="134"/>
      <c r="B22" s="86" t="s">
        <v>73</v>
      </c>
      <c r="C22" s="87">
        <v>1500</v>
      </c>
      <c r="D22" s="21"/>
    </row>
    <row r="23" spans="1:4" ht="16.5" customHeight="1">
      <c r="A23" s="134"/>
      <c r="B23" s="86" t="s">
        <v>23</v>
      </c>
      <c r="C23" s="87">
        <v>3662</v>
      </c>
      <c r="D23" s="21"/>
    </row>
    <row r="24" spans="1:4" ht="16.5" customHeight="1">
      <c r="A24" s="134"/>
      <c r="B24" s="86" t="s">
        <v>55</v>
      </c>
      <c r="C24" s="87">
        <v>7428</v>
      </c>
      <c r="D24" s="21"/>
    </row>
    <row r="25" spans="1:4" ht="16.5" customHeight="1">
      <c r="A25" s="134"/>
      <c r="B25" s="86" t="s">
        <v>41</v>
      </c>
      <c r="C25" s="87">
        <v>15581</v>
      </c>
      <c r="D25" s="21"/>
    </row>
    <row r="26" spans="1:4" ht="16.5" customHeight="1">
      <c r="A26" s="134"/>
      <c r="B26" s="86" t="s">
        <v>69</v>
      </c>
      <c r="C26" s="87">
        <v>2700</v>
      </c>
      <c r="D26" s="21"/>
    </row>
    <row r="27" spans="1:4" ht="16.5" customHeight="1">
      <c r="A27" s="134"/>
      <c r="B27" s="86" t="s">
        <v>215</v>
      </c>
      <c r="C27" s="87">
        <v>235</v>
      </c>
      <c r="D27" s="21"/>
    </row>
    <row r="28" spans="1:4" ht="16.5" customHeight="1">
      <c r="A28" s="134"/>
      <c r="B28" s="86" t="s">
        <v>148</v>
      </c>
      <c r="C28" s="87">
        <v>5400</v>
      </c>
      <c r="D28" s="21"/>
    </row>
    <row r="29" spans="1:4" ht="16.5" customHeight="1">
      <c r="A29" s="134"/>
      <c r="B29" s="86" t="s">
        <v>126</v>
      </c>
      <c r="C29" s="87">
        <v>3000</v>
      </c>
      <c r="D29" s="21"/>
    </row>
    <row r="30" spans="1:4" ht="16.5" customHeight="1">
      <c r="A30" s="134"/>
      <c r="B30" s="86" t="s">
        <v>29</v>
      </c>
      <c r="C30" s="87">
        <v>506</v>
      </c>
      <c r="D30" s="21"/>
    </row>
    <row r="31" spans="1:4" ht="16.5" customHeight="1">
      <c r="A31" s="134"/>
      <c r="B31" s="86" t="s">
        <v>143</v>
      </c>
      <c r="C31" s="87">
        <v>80</v>
      </c>
      <c r="D31" s="21"/>
    </row>
    <row r="32" spans="1:4" ht="16.5" customHeight="1">
      <c r="A32" s="134"/>
      <c r="B32" s="86" t="s">
        <v>24</v>
      </c>
      <c r="C32" s="87">
        <v>3136</v>
      </c>
      <c r="D32" s="21"/>
    </row>
    <row r="33" spans="1:10" ht="16.5" customHeight="1">
      <c r="A33" s="134"/>
      <c r="B33" s="86" t="s">
        <v>92</v>
      </c>
      <c r="C33" s="87">
        <v>180</v>
      </c>
      <c r="D33" s="21"/>
    </row>
    <row r="34" spans="1:10" ht="16.5" customHeight="1">
      <c r="A34" s="134"/>
      <c r="B34" s="86" t="s">
        <v>216</v>
      </c>
      <c r="C34" s="87">
        <v>604</v>
      </c>
      <c r="D34" s="21"/>
    </row>
    <row r="35" spans="1:10" ht="16.5" customHeight="1">
      <c r="A35" s="134"/>
      <c r="B35" s="86" t="s">
        <v>144</v>
      </c>
      <c r="C35" s="87">
        <v>784</v>
      </c>
      <c r="D35" s="21"/>
    </row>
    <row r="36" spans="1:10" ht="16.5" customHeight="1">
      <c r="A36" s="134"/>
      <c r="B36" s="86" t="s">
        <v>217</v>
      </c>
      <c r="C36" s="87">
        <v>490</v>
      </c>
      <c r="D36" s="21"/>
    </row>
    <row r="37" spans="1:10" ht="16.5" customHeight="1" thickBot="1">
      <c r="A37" s="134"/>
      <c r="B37" s="86" t="s">
        <v>218</v>
      </c>
      <c r="C37" s="87">
        <v>1450</v>
      </c>
      <c r="D37" s="21"/>
    </row>
    <row r="38" spans="1:10" ht="27.75" customHeight="1" thickBot="1">
      <c r="A38" s="135"/>
      <c r="B38" s="17" t="s">
        <v>21</v>
      </c>
      <c r="C38" s="18">
        <f>SUM(C4:C37)</f>
        <v>112900</v>
      </c>
      <c r="D38" s="19"/>
    </row>
    <row r="39" spans="1:10" ht="26.25" customHeight="1">
      <c r="A39" s="124" t="s">
        <v>20</v>
      </c>
      <c r="B39" s="125"/>
      <c r="C39" s="125"/>
      <c r="D39" s="125"/>
      <c r="E39" s="125"/>
      <c r="F39" s="125"/>
      <c r="G39" s="125"/>
      <c r="H39" s="125"/>
      <c r="I39" s="126"/>
    </row>
    <row r="40" spans="1:10" ht="21.75" customHeight="1" thickBot="1">
      <c r="A40" s="127" t="s">
        <v>5</v>
      </c>
      <c r="B40" s="128"/>
      <c r="C40" s="128"/>
      <c r="D40" s="128"/>
      <c r="E40" s="128"/>
      <c r="F40" s="128"/>
      <c r="G40" s="128"/>
      <c r="H40" s="128"/>
      <c r="I40" s="129"/>
    </row>
    <row r="41" spans="1:10" ht="24">
      <c r="A41" s="29" t="s">
        <v>80</v>
      </c>
      <c r="B41" s="30" t="s">
        <v>81</v>
      </c>
      <c r="C41" s="30" t="s">
        <v>82</v>
      </c>
      <c r="D41" s="30" t="s">
        <v>86</v>
      </c>
      <c r="E41" s="30" t="s">
        <v>87</v>
      </c>
      <c r="F41" s="53" t="s">
        <v>89</v>
      </c>
      <c r="G41" s="54" t="s">
        <v>6</v>
      </c>
      <c r="H41" s="23" t="s">
        <v>4</v>
      </c>
      <c r="I41" s="24" t="s">
        <v>101</v>
      </c>
      <c r="J41" s="38"/>
    </row>
    <row r="42" spans="1:10" ht="24">
      <c r="A42" s="90" t="s">
        <v>259</v>
      </c>
      <c r="B42" s="91" t="s">
        <v>260</v>
      </c>
      <c r="C42" s="92">
        <v>21000</v>
      </c>
      <c r="D42" s="55">
        <v>0.42438238095238101</v>
      </c>
      <c r="E42" s="56">
        <v>21000</v>
      </c>
      <c r="F42" s="57">
        <v>3.5000000000000003E-2</v>
      </c>
      <c r="G42" s="56">
        <v>935</v>
      </c>
      <c r="H42" s="56">
        <v>233.75</v>
      </c>
      <c r="I42" s="56">
        <v>701.25</v>
      </c>
      <c r="J42" s="155" t="s">
        <v>96</v>
      </c>
    </row>
    <row r="43" spans="1:10">
      <c r="A43" s="90" t="s">
        <v>108</v>
      </c>
      <c r="B43" s="91" t="s">
        <v>75</v>
      </c>
      <c r="C43" s="25">
        <v>33000</v>
      </c>
      <c r="D43" s="55">
        <v>0.41140212121212122</v>
      </c>
      <c r="E43" s="56">
        <v>33000</v>
      </c>
      <c r="F43" s="57">
        <v>3.5000000000000003E-2</v>
      </c>
      <c r="G43" s="56">
        <v>1555</v>
      </c>
      <c r="H43" s="56">
        <v>388.75</v>
      </c>
      <c r="I43" s="56">
        <v>1166.25</v>
      </c>
      <c r="J43" s="60" t="s">
        <v>15</v>
      </c>
    </row>
    <row r="44" spans="1:10">
      <c r="A44" s="93" t="s">
        <v>72</v>
      </c>
      <c r="B44" s="91" t="s">
        <v>261</v>
      </c>
      <c r="C44" s="25">
        <v>800</v>
      </c>
      <c r="D44" s="55">
        <v>0.52056250000000004</v>
      </c>
      <c r="E44" s="56">
        <v>800</v>
      </c>
      <c r="F44" s="57">
        <v>4.4999999999999998E-2</v>
      </c>
      <c r="G44" s="56">
        <v>36</v>
      </c>
      <c r="H44" s="56">
        <v>9</v>
      </c>
      <c r="I44" s="56">
        <v>27</v>
      </c>
      <c r="J44" s="60" t="s">
        <v>119</v>
      </c>
    </row>
    <row r="45" spans="1:10">
      <c r="A45" s="93" t="s">
        <v>103</v>
      </c>
      <c r="B45" s="91" t="s">
        <v>130</v>
      </c>
      <c r="C45" s="25">
        <v>156000</v>
      </c>
      <c r="D45" s="55">
        <v>0.12813846153846153</v>
      </c>
      <c r="E45" s="56">
        <v>156000</v>
      </c>
      <c r="F45" s="57">
        <v>5.0000000000000001E-3</v>
      </c>
      <c r="G45" s="56">
        <v>5580</v>
      </c>
      <c r="H45" s="56">
        <v>1395</v>
      </c>
      <c r="I45" s="56">
        <v>4185</v>
      </c>
      <c r="J45" s="60" t="s">
        <v>98</v>
      </c>
    </row>
    <row r="46" spans="1:10" ht="16.5">
      <c r="A46" s="90" t="s">
        <v>103</v>
      </c>
      <c r="B46" s="91" t="s">
        <v>76</v>
      </c>
      <c r="C46" s="94">
        <v>6500</v>
      </c>
      <c r="D46" s="55">
        <v>0.12813846153846153</v>
      </c>
      <c r="E46" s="56">
        <v>6500</v>
      </c>
      <c r="F46" s="57">
        <v>5.0000000000000001E-3</v>
      </c>
      <c r="G46" s="56">
        <v>233</v>
      </c>
      <c r="H46" s="56">
        <v>58.25</v>
      </c>
      <c r="I46" s="56">
        <v>174.75</v>
      </c>
      <c r="J46" s="156" t="s">
        <v>98</v>
      </c>
    </row>
    <row r="47" spans="1:10" ht="16.5">
      <c r="A47" s="93" t="s">
        <v>103</v>
      </c>
      <c r="B47" s="91" t="s">
        <v>102</v>
      </c>
      <c r="C47" s="95">
        <v>26000</v>
      </c>
      <c r="D47" s="55">
        <v>0.12813846153846153</v>
      </c>
      <c r="E47" s="56">
        <v>26000</v>
      </c>
      <c r="F47" s="57">
        <v>5.0000000000000001E-3</v>
      </c>
      <c r="G47" s="56">
        <v>930</v>
      </c>
      <c r="H47" s="56">
        <v>232.5</v>
      </c>
      <c r="I47" s="56">
        <v>697.5</v>
      </c>
      <c r="J47" s="156" t="s">
        <v>98</v>
      </c>
    </row>
    <row r="48" spans="1:10" ht="16.5">
      <c r="A48" s="96" t="s">
        <v>103</v>
      </c>
      <c r="B48" s="97" t="s">
        <v>262</v>
      </c>
      <c r="C48" s="25">
        <v>13000</v>
      </c>
      <c r="D48" s="55">
        <v>0.12813846153846153</v>
      </c>
      <c r="E48" s="56">
        <v>13000</v>
      </c>
      <c r="F48" s="57">
        <v>5.0000000000000001E-3</v>
      </c>
      <c r="G48" s="56">
        <v>465</v>
      </c>
      <c r="H48" s="56">
        <v>116.25</v>
      </c>
      <c r="I48" s="56">
        <v>348.75</v>
      </c>
      <c r="J48" s="156" t="s">
        <v>98</v>
      </c>
    </row>
    <row r="49" spans="1:10" ht="24">
      <c r="A49" s="90" t="s">
        <v>127</v>
      </c>
      <c r="B49" s="91" t="s">
        <v>263</v>
      </c>
      <c r="C49" s="25">
        <v>34600</v>
      </c>
      <c r="D49" s="55">
        <v>0.41644999999999999</v>
      </c>
      <c r="E49" s="56">
        <v>34600</v>
      </c>
      <c r="F49" s="57">
        <v>3.5000000000000003E-2</v>
      </c>
      <c r="G49" s="56">
        <v>1611</v>
      </c>
      <c r="H49" s="56">
        <v>402.75</v>
      </c>
      <c r="I49" s="56">
        <v>1208.25</v>
      </c>
      <c r="J49" s="60" t="s">
        <v>27</v>
      </c>
    </row>
    <row r="50" spans="1:10">
      <c r="A50" s="90" t="s">
        <v>264</v>
      </c>
      <c r="B50" s="91" t="s">
        <v>77</v>
      </c>
      <c r="C50" s="25">
        <v>15750</v>
      </c>
      <c r="D50" s="55">
        <v>0.30407460317460316</v>
      </c>
      <c r="E50" s="56">
        <v>15750</v>
      </c>
      <c r="F50" s="57">
        <v>2.5000000000000001E-2</v>
      </c>
      <c r="G50" s="56">
        <v>594</v>
      </c>
      <c r="H50" s="56">
        <v>148.5</v>
      </c>
      <c r="I50" s="56">
        <v>445.5</v>
      </c>
      <c r="J50" s="60" t="s">
        <v>15</v>
      </c>
    </row>
    <row r="51" spans="1:10" ht="24">
      <c r="A51" s="90" t="s">
        <v>265</v>
      </c>
      <c r="B51" s="91" t="s">
        <v>260</v>
      </c>
      <c r="C51" s="25">
        <v>20800</v>
      </c>
      <c r="D51" s="55">
        <v>0.42045432692307694</v>
      </c>
      <c r="E51" s="56">
        <v>20800</v>
      </c>
      <c r="F51" s="57">
        <v>3.5000000000000003E-2</v>
      </c>
      <c r="G51" s="56">
        <v>928</v>
      </c>
      <c r="H51" s="56">
        <v>232</v>
      </c>
      <c r="I51" s="56">
        <v>696</v>
      </c>
      <c r="J51" s="60" t="s">
        <v>33</v>
      </c>
    </row>
    <row r="52" spans="1:10">
      <c r="A52" s="90" t="s">
        <v>266</v>
      </c>
      <c r="B52" s="91" t="s">
        <v>75</v>
      </c>
      <c r="C52" s="25">
        <v>34000</v>
      </c>
      <c r="D52" s="55">
        <v>0.4237991176470588</v>
      </c>
      <c r="E52" s="56">
        <v>34000</v>
      </c>
      <c r="F52" s="57">
        <v>3.5000000000000003E-2</v>
      </c>
      <c r="G52" s="56">
        <v>1590</v>
      </c>
      <c r="H52" s="56">
        <v>397.5</v>
      </c>
      <c r="I52" s="56">
        <v>1192.5</v>
      </c>
      <c r="J52" s="60" t="s">
        <v>296</v>
      </c>
    </row>
    <row r="53" spans="1:10">
      <c r="A53" s="90" t="s">
        <v>267</v>
      </c>
      <c r="B53" s="91" t="s">
        <v>268</v>
      </c>
      <c r="C53" s="25">
        <v>38400</v>
      </c>
      <c r="D53" s="55">
        <v>0.4849</v>
      </c>
      <c r="E53" s="56">
        <v>38400</v>
      </c>
      <c r="F53" s="57">
        <v>0.04</v>
      </c>
      <c r="G53" s="56">
        <v>1536</v>
      </c>
      <c r="H53" s="56">
        <v>384</v>
      </c>
      <c r="I53" s="56">
        <v>1152</v>
      </c>
      <c r="J53" s="60" t="s">
        <v>52</v>
      </c>
    </row>
    <row r="54" spans="1:10" ht="24">
      <c r="A54" s="93" t="s">
        <v>269</v>
      </c>
      <c r="B54" s="91" t="s">
        <v>260</v>
      </c>
      <c r="C54" s="98">
        <v>20800</v>
      </c>
      <c r="D54" s="55">
        <v>0.42045432692307694</v>
      </c>
      <c r="E54" s="56">
        <v>20800</v>
      </c>
      <c r="F54" s="57">
        <v>3.5000000000000003E-2</v>
      </c>
      <c r="G54" s="56">
        <v>928</v>
      </c>
      <c r="H54" s="56">
        <v>232</v>
      </c>
      <c r="I54" s="56">
        <v>696</v>
      </c>
      <c r="J54" s="60" t="s">
        <v>48</v>
      </c>
    </row>
    <row r="55" spans="1:10" ht="24">
      <c r="A55" s="90" t="s">
        <v>270</v>
      </c>
      <c r="B55" s="91" t="s">
        <v>263</v>
      </c>
      <c r="C55" s="25">
        <v>42000</v>
      </c>
      <c r="D55" s="55">
        <v>0.48982452380952385</v>
      </c>
      <c r="E55" s="56">
        <v>42000</v>
      </c>
      <c r="F55" s="57">
        <v>0.04</v>
      </c>
      <c r="G55" s="56">
        <v>2080</v>
      </c>
      <c r="H55" s="56">
        <v>520</v>
      </c>
      <c r="I55" s="56">
        <v>1560</v>
      </c>
      <c r="J55" s="60" t="s">
        <v>150</v>
      </c>
    </row>
    <row r="56" spans="1:10" ht="24">
      <c r="A56" s="90" t="s">
        <v>271</v>
      </c>
      <c r="B56" s="99" t="s">
        <v>272</v>
      </c>
      <c r="C56" s="100">
        <v>62400</v>
      </c>
      <c r="D56" s="55">
        <v>0.50854951923076919</v>
      </c>
      <c r="E56" s="56">
        <v>62400</v>
      </c>
      <c r="F56" s="57">
        <v>4.4999999999999998E-2</v>
      </c>
      <c r="G56" s="56">
        <v>3408</v>
      </c>
      <c r="H56" s="56">
        <v>852</v>
      </c>
      <c r="I56" s="56">
        <v>2556</v>
      </c>
      <c r="J56" s="60" t="s">
        <v>28</v>
      </c>
    </row>
    <row r="57" spans="1:10" ht="24">
      <c r="A57" s="90" t="s">
        <v>129</v>
      </c>
      <c r="B57" s="91" t="s">
        <v>260</v>
      </c>
      <c r="C57" s="25">
        <v>22000</v>
      </c>
      <c r="D57" s="55">
        <v>0.44295136363636367</v>
      </c>
      <c r="E57" s="56">
        <v>22000</v>
      </c>
      <c r="F57" s="57">
        <v>3.5000000000000003E-2</v>
      </c>
      <c r="G57" s="56">
        <v>970</v>
      </c>
      <c r="H57" s="56">
        <v>242.5</v>
      </c>
      <c r="I57" s="56">
        <v>727.5</v>
      </c>
      <c r="J57" s="60" t="s">
        <v>150</v>
      </c>
    </row>
    <row r="58" spans="1:10" ht="36">
      <c r="A58" s="90" t="s">
        <v>273</v>
      </c>
      <c r="B58" s="91" t="s">
        <v>274</v>
      </c>
      <c r="C58" s="25">
        <v>366200</v>
      </c>
      <c r="D58" s="55">
        <v>0.42736731294374658</v>
      </c>
      <c r="E58" s="56">
        <v>49500</v>
      </c>
      <c r="F58" s="57">
        <v>3.5000000000000003E-2</v>
      </c>
      <c r="G58" s="56">
        <v>2333</v>
      </c>
      <c r="H58" s="56">
        <v>583.25</v>
      </c>
      <c r="I58" s="56">
        <v>1749.75</v>
      </c>
      <c r="J58" s="157" t="s">
        <v>297</v>
      </c>
    </row>
    <row r="59" spans="1:10">
      <c r="A59" s="90" t="s">
        <v>128</v>
      </c>
      <c r="B59" s="91" t="s">
        <v>77</v>
      </c>
      <c r="C59" s="25">
        <v>16500</v>
      </c>
      <c r="D59" s="55">
        <v>0.32811212121212124</v>
      </c>
      <c r="E59" s="56">
        <v>16500</v>
      </c>
      <c r="F59" s="57">
        <v>2.5000000000000001E-2</v>
      </c>
      <c r="G59" s="56">
        <v>613</v>
      </c>
      <c r="H59" s="56">
        <v>153.25</v>
      </c>
      <c r="I59" s="56">
        <v>459.75</v>
      </c>
      <c r="J59" s="60" t="s">
        <v>63</v>
      </c>
    </row>
    <row r="60" spans="1:10">
      <c r="A60" s="90" t="s">
        <v>275</v>
      </c>
      <c r="B60" s="91" t="s">
        <v>276</v>
      </c>
      <c r="C60" s="25">
        <v>7500</v>
      </c>
      <c r="D60" s="55">
        <v>0.22210666666666667</v>
      </c>
      <c r="E60" s="56">
        <v>7500</v>
      </c>
      <c r="F60" s="57">
        <v>1.4999999999999999E-2</v>
      </c>
      <c r="G60" s="56">
        <v>313</v>
      </c>
      <c r="H60" s="56">
        <v>78.25</v>
      </c>
      <c r="I60" s="56">
        <v>234.75</v>
      </c>
      <c r="J60" s="60" t="s">
        <v>26</v>
      </c>
    </row>
    <row r="61" spans="1:10">
      <c r="A61" s="90" t="s">
        <v>277</v>
      </c>
      <c r="B61" s="91" t="s">
        <v>78</v>
      </c>
      <c r="C61" s="25">
        <v>66000</v>
      </c>
      <c r="D61" s="55">
        <v>0.53759909090909097</v>
      </c>
      <c r="E61" s="56">
        <v>66000</v>
      </c>
      <c r="F61" s="57">
        <v>4.4999999999999998E-2</v>
      </c>
      <c r="G61" s="56">
        <v>3570</v>
      </c>
      <c r="H61" s="56">
        <v>892.5</v>
      </c>
      <c r="I61" s="56">
        <v>2677.5</v>
      </c>
      <c r="J61" s="60" t="s">
        <v>25</v>
      </c>
    </row>
    <row r="62" spans="1:10">
      <c r="A62" s="90" t="s">
        <v>278</v>
      </c>
      <c r="B62" s="91" t="s">
        <v>75</v>
      </c>
      <c r="C62" s="25">
        <v>44000</v>
      </c>
      <c r="D62" s="55">
        <v>0.51677659090909089</v>
      </c>
      <c r="E62" s="56">
        <v>44000</v>
      </c>
      <c r="F62" s="57">
        <v>4.4999999999999998E-2</v>
      </c>
      <c r="G62" s="56">
        <v>2380</v>
      </c>
      <c r="H62" s="56">
        <v>595</v>
      </c>
      <c r="I62" s="56">
        <v>1785</v>
      </c>
      <c r="J62" s="60" t="s">
        <v>25</v>
      </c>
    </row>
    <row r="63" spans="1:10">
      <c r="A63" s="90" t="s">
        <v>279</v>
      </c>
      <c r="B63" s="91" t="s">
        <v>280</v>
      </c>
      <c r="C63" s="25">
        <v>162000</v>
      </c>
      <c r="D63" s="55">
        <v>0.2902024691358025</v>
      </c>
      <c r="E63" s="56">
        <v>113400</v>
      </c>
      <c r="F63" s="57">
        <v>0.02</v>
      </c>
      <c r="G63" s="56">
        <v>2268</v>
      </c>
      <c r="H63" s="56">
        <v>567</v>
      </c>
      <c r="I63" s="56">
        <v>1701</v>
      </c>
      <c r="J63" s="60" t="s">
        <v>15</v>
      </c>
    </row>
    <row r="64" spans="1:10" ht="24">
      <c r="A64" s="90" t="s">
        <v>281</v>
      </c>
      <c r="B64" s="91" t="s">
        <v>263</v>
      </c>
      <c r="C64" s="25">
        <v>40000</v>
      </c>
      <c r="D64" s="55">
        <v>0.47267075000000003</v>
      </c>
      <c r="E64" s="56">
        <v>40000</v>
      </c>
      <c r="F64" s="57">
        <v>0.04</v>
      </c>
      <c r="G64" s="56">
        <v>2000</v>
      </c>
      <c r="H64" s="56">
        <v>500</v>
      </c>
      <c r="I64" s="56">
        <v>1500</v>
      </c>
      <c r="J64" s="60" t="s">
        <v>73</v>
      </c>
    </row>
    <row r="65" spans="1:16">
      <c r="A65" s="90" t="s">
        <v>282</v>
      </c>
      <c r="B65" s="91" t="s">
        <v>268</v>
      </c>
      <c r="C65" s="25">
        <v>12800</v>
      </c>
      <c r="D65" s="55">
        <v>0.4849</v>
      </c>
      <c r="E65" s="56">
        <v>12800</v>
      </c>
      <c r="F65" s="57">
        <v>0.04</v>
      </c>
      <c r="G65" s="56">
        <v>512</v>
      </c>
      <c r="H65" s="56">
        <v>128</v>
      </c>
      <c r="I65" s="56">
        <v>384</v>
      </c>
      <c r="J65" s="60" t="s">
        <v>48</v>
      </c>
    </row>
    <row r="66" spans="1:16" ht="24">
      <c r="A66" s="90" t="s">
        <v>283</v>
      </c>
      <c r="B66" s="101" t="s">
        <v>260</v>
      </c>
      <c r="C66" s="25">
        <v>22000</v>
      </c>
      <c r="D66" s="55">
        <v>0.44295136363636367</v>
      </c>
      <c r="E66" s="56">
        <v>22000</v>
      </c>
      <c r="F66" s="57">
        <v>3.5000000000000003E-2</v>
      </c>
      <c r="G66" s="56">
        <v>970</v>
      </c>
      <c r="H66" s="56">
        <v>242.5</v>
      </c>
      <c r="I66" s="56">
        <v>727.5</v>
      </c>
      <c r="J66" s="60" t="s">
        <v>96</v>
      </c>
    </row>
    <row r="67" spans="1:16" ht="24">
      <c r="A67" s="90" t="s">
        <v>284</v>
      </c>
      <c r="B67" s="91" t="s">
        <v>285</v>
      </c>
      <c r="C67" s="25">
        <v>10000</v>
      </c>
      <c r="D67" s="55">
        <v>0.34981799999999996</v>
      </c>
      <c r="E67" s="56">
        <v>10000</v>
      </c>
      <c r="F67" s="57">
        <v>2.5000000000000001E-2</v>
      </c>
      <c r="G67" s="56">
        <v>450</v>
      </c>
      <c r="H67" s="56">
        <v>112.5</v>
      </c>
      <c r="I67" s="56">
        <v>337.5</v>
      </c>
      <c r="J67" s="60" t="s">
        <v>23</v>
      </c>
    </row>
    <row r="68" spans="1:16" s="59" customFormat="1" ht="36">
      <c r="A68" s="96" t="s">
        <v>286</v>
      </c>
      <c r="B68" s="102" t="s">
        <v>287</v>
      </c>
      <c r="C68" s="25">
        <v>346000</v>
      </c>
      <c r="D68" s="58">
        <v>0.42439384393063578</v>
      </c>
      <c r="E68" s="56">
        <v>121100</v>
      </c>
      <c r="F68" s="57">
        <v>3.5000000000000003E-2</v>
      </c>
      <c r="G68" s="56">
        <v>5639</v>
      </c>
      <c r="H68" s="56">
        <v>1409.75</v>
      </c>
      <c r="I68" s="56">
        <v>4229.25</v>
      </c>
      <c r="J68" s="158" t="s">
        <v>298</v>
      </c>
    </row>
    <row r="69" spans="1:16" ht="36">
      <c r="A69" s="90" t="s">
        <v>286</v>
      </c>
      <c r="B69" s="91" t="s">
        <v>287</v>
      </c>
      <c r="C69" s="25">
        <v>346000</v>
      </c>
      <c r="D69" s="55">
        <v>0.42439384393063578</v>
      </c>
      <c r="E69" s="56">
        <v>51900</v>
      </c>
      <c r="F69" s="57">
        <v>3.5000000000000003E-2</v>
      </c>
      <c r="G69" s="56">
        <v>2417</v>
      </c>
      <c r="H69" s="56">
        <v>604.25</v>
      </c>
      <c r="I69" s="56">
        <v>1812.75</v>
      </c>
      <c r="J69" s="159" t="s">
        <v>299</v>
      </c>
    </row>
    <row r="70" spans="1:16">
      <c r="A70" s="90" t="s">
        <v>288</v>
      </c>
      <c r="B70" s="91" t="s">
        <v>289</v>
      </c>
      <c r="C70" s="25">
        <v>2000</v>
      </c>
      <c r="D70" s="55">
        <v>0.58302999999999994</v>
      </c>
      <c r="E70" s="56">
        <v>2000</v>
      </c>
      <c r="F70" s="57">
        <v>0.05</v>
      </c>
      <c r="G70" s="56">
        <v>100</v>
      </c>
      <c r="H70" s="56">
        <v>25</v>
      </c>
      <c r="I70" s="56">
        <v>75</v>
      </c>
      <c r="J70" s="60" t="s">
        <v>142</v>
      </c>
    </row>
    <row r="71" spans="1:16">
      <c r="A71" s="90" t="s">
        <v>135</v>
      </c>
      <c r="B71" s="91" t="s">
        <v>268</v>
      </c>
      <c r="C71" s="25">
        <v>16400</v>
      </c>
      <c r="D71" s="55">
        <v>0.4849</v>
      </c>
      <c r="E71" s="56">
        <v>16400</v>
      </c>
      <c r="F71" s="57">
        <v>0.04</v>
      </c>
      <c r="G71" s="56">
        <v>656</v>
      </c>
      <c r="H71" s="56">
        <v>164</v>
      </c>
      <c r="I71" s="56">
        <v>492</v>
      </c>
      <c r="J71" s="60" t="s">
        <v>300</v>
      </c>
    </row>
    <row r="72" spans="1:16" ht="24">
      <c r="A72" s="90" t="s">
        <v>290</v>
      </c>
      <c r="B72" s="101" t="s">
        <v>263</v>
      </c>
      <c r="C72" s="25">
        <v>41600</v>
      </c>
      <c r="D72" s="55">
        <v>0.48652572115384618</v>
      </c>
      <c r="E72" s="56">
        <v>41600</v>
      </c>
      <c r="F72" s="57">
        <v>0.04</v>
      </c>
      <c r="G72" s="56">
        <v>2064</v>
      </c>
      <c r="H72" s="56">
        <v>516</v>
      </c>
      <c r="I72" s="56">
        <v>1548</v>
      </c>
      <c r="J72" s="60" t="s">
        <v>55</v>
      </c>
    </row>
    <row r="73" spans="1:16" ht="24">
      <c r="A73" s="90" t="s">
        <v>291</v>
      </c>
      <c r="B73" s="91" t="s">
        <v>272</v>
      </c>
      <c r="C73" s="25">
        <v>66000</v>
      </c>
      <c r="D73" s="55">
        <v>0.52624136363636365</v>
      </c>
      <c r="E73" s="56">
        <v>66000</v>
      </c>
      <c r="F73" s="57">
        <v>4.4999999999999998E-2</v>
      </c>
      <c r="G73" s="56">
        <v>3570</v>
      </c>
      <c r="H73" s="56">
        <v>892.5</v>
      </c>
      <c r="I73" s="56">
        <v>2677.5</v>
      </c>
      <c r="J73" s="60" t="s">
        <v>41</v>
      </c>
    </row>
    <row r="74" spans="1:16" ht="24">
      <c r="A74" s="90" t="s">
        <v>292</v>
      </c>
      <c r="B74" s="91" t="s">
        <v>263</v>
      </c>
      <c r="C74" s="25">
        <v>42000</v>
      </c>
      <c r="D74" s="55">
        <v>0.48982452380952385</v>
      </c>
      <c r="E74" s="56">
        <v>42000</v>
      </c>
      <c r="F74" s="57">
        <v>0.04</v>
      </c>
      <c r="G74" s="56">
        <v>2080</v>
      </c>
      <c r="H74" s="56">
        <v>520</v>
      </c>
      <c r="I74" s="56">
        <v>1560</v>
      </c>
      <c r="J74" s="60" t="s">
        <v>23</v>
      </c>
    </row>
    <row r="75" spans="1:16" ht="24">
      <c r="A75" s="90" t="s">
        <v>293</v>
      </c>
      <c r="B75" s="91" t="s">
        <v>260</v>
      </c>
      <c r="C75" s="25">
        <v>20800</v>
      </c>
      <c r="D75" s="55">
        <v>0.42045432692307694</v>
      </c>
      <c r="E75" s="56">
        <v>20800</v>
      </c>
      <c r="F75" s="57">
        <v>3.5000000000000003E-2</v>
      </c>
      <c r="G75" s="56">
        <v>928</v>
      </c>
      <c r="H75" s="56">
        <v>232</v>
      </c>
      <c r="I75" s="56">
        <v>696</v>
      </c>
      <c r="J75" s="60" t="s">
        <v>28</v>
      </c>
    </row>
    <row r="76" spans="1:16" ht="24">
      <c r="A76" s="90" t="s">
        <v>294</v>
      </c>
      <c r="B76" s="91" t="s">
        <v>295</v>
      </c>
      <c r="C76" s="25">
        <v>79200</v>
      </c>
      <c r="D76" s="55">
        <v>0.50373623737373741</v>
      </c>
      <c r="E76" s="56">
        <v>79200</v>
      </c>
      <c r="F76" s="57">
        <v>4.4999999999999998E-2</v>
      </c>
      <c r="G76" s="56">
        <v>4364</v>
      </c>
      <c r="H76" s="56">
        <v>1091</v>
      </c>
      <c r="I76" s="56">
        <v>3273</v>
      </c>
      <c r="J76" s="60" t="s">
        <v>27</v>
      </c>
    </row>
    <row r="78" spans="1:16" s="160" customFormat="1" ht="43.15" customHeight="1" thickBot="1">
      <c r="A78" s="163" t="s">
        <v>301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P78" s="162"/>
    </row>
    <row r="79" spans="1:16" s="160" customFormat="1" ht="24" customHeight="1">
      <c r="A79" s="11" t="s">
        <v>79</v>
      </c>
      <c r="B79" s="12" t="s">
        <v>80</v>
      </c>
      <c r="C79" s="12" t="s">
        <v>81</v>
      </c>
      <c r="D79" s="12" t="s">
        <v>82</v>
      </c>
      <c r="E79" s="12" t="s">
        <v>83</v>
      </c>
      <c r="F79" s="12" t="s">
        <v>84</v>
      </c>
      <c r="G79" s="13" t="s">
        <v>85</v>
      </c>
      <c r="H79" s="12" t="s">
        <v>86</v>
      </c>
      <c r="I79" s="12" t="s">
        <v>87</v>
      </c>
      <c r="J79" s="12" t="s">
        <v>88</v>
      </c>
      <c r="K79" s="14" t="s">
        <v>89</v>
      </c>
      <c r="L79" s="15" t="s">
        <v>6</v>
      </c>
      <c r="M79" s="161"/>
      <c r="N79" s="161"/>
      <c r="P79" s="162"/>
    </row>
    <row r="80" spans="1:16" s="160" customFormat="1" ht="24" customHeight="1">
      <c r="A80" s="164" t="s">
        <v>90</v>
      </c>
      <c r="B80" s="31" t="s">
        <v>302</v>
      </c>
      <c r="C80" s="32" t="s">
        <v>303</v>
      </c>
      <c r="D80" s="33">
        <f>17500+52500</f>
        <v>70000</v>
      </c>
      <c r="E80" s="165">
        <f>5500*4+(4500+3*800*1.5)</f>
        <v>30100</v>
      </c>
      <c r="F80" s="68">
        <f t="shared" ref="F80:F84" si="0">(D80-E80)*16.71%</f>
        <v>6667.29</v>
      </c>
      <c r="G80" s="69">
        <f t="shared" ref="G80:G84" si="1">D80-E80-F80</f>
        <v>33232.71</v>
      </c>
      <c r="H80" s="70">
        <f t="shared" ref="H80:H84" si="2">G80/D80</f>
        <v>0.47475299999999998</v>
      </c>
      <c r="I80" s="71">
        <f>17500+52500</f>
        <v>70000</v>
      </c>
      <c r="J80" s="27" t="s">
        <v>91</v>
      </c>
      <c r="K80" s="28">
        <f t="shared" ref="K80:K84" si="3">IF(H80&gt;=55%,5%,IF(H80&gt;=50%,4.5%,IF(H80&gt;=45%,4%,IF(H80&gt;=40%,3.5%,IF(H80&gt;=35%,3%,IF(H80&gt;=30%,2.5%,IF(H80&gt;=25%,2%,IF(H80&gt;=20%,1.5%,IF(H80&gt;=15%,1%,IF(H80&gt;=10%,0.5%,0))))))))))</f>
        <v>0.04</v>
      </c>
      <c r="L80" s="72">
        <f>ROUND(I80*K80+4*200,0)</f>
        <v>3600</v>
      </c>
      <c r="M80" s="161" t="s">
        <v>69</v>
      </c>
      <c r="N80" s="161">
        <f>L80*0.75</f>
        <v>2700</v>
      </c>
      <c r="P80" s="162"/>
    </row>
    <row r="81" spans="1:16" s="160" customFormat="1" ht="60">
      <c r="A81" s="166"/>
      <c r="B81" s="31" t="s">
        <v>304</v>
      </c>
      <c r="C81" s="32" t="s">
        <v>263</v>
      </c>
      <c r="D81" s="33">
        <v>39000</v>
      </c>
      <c r="E81" s="165">
        <f>5500*2+(4500+1*800*1.5)+2*300</f>
        <v>17300</v>
      </c>
      <c r="F81" s="68">
        <f t="shared" si="0"/>
        <v>3626.07</v>
      </c>
      <c r="G81" s="69">
        <f t="shared" si="1"/>
        <v>18073.93</v>
      </c>
      <c r="H81" s="70">
        <f t="shared" si="2"/>
        <v>0.46343410256410256</v>
      </c>
      <c r="I81" s="71">
        <v>39000</v>
      </c>
      <c r="J81" s="27" t="s">
        <v>91</v>
      </c>
      <c r="K81" s="28">
        <f t="shared" si="3"/>
        <v>0.04</v>
      </c>
      <c r="L81" s="72">
        <f>ROUND(I81*K81+2*200,0)</f>
        <v>1960</v>
      </c>
      <c r="M81" s="161" t="s">
        <v>48</v>
      </c>
      <c r="N81" s="161">
        <f t="shared" ref="N81:N84" si="4">L81*0.75</f>
        <v>1470</v>
      </c>
      <c r="P81" s="162"/>
    </row>
    <row r="82" spans="1:16" s="160" customFormat="1" ht="24" customHeight="1">
      <c r="A82" s="166"/>
      <c r="B82" s="31" t="s">
        <v>275</v>
      </c>
      <c r="C82" s="32" t="s">
        <v>76</v>
      </c>
      <c r="D82" s="33">
        <v>7500</v>
      </c>
      <c r="E82" s="67">
        <v>5500</v>
      </c>
      <c r="F82" s="68">
        <f t="shared" si="0"/>
        <v>334.2</v>
      </c>
      <c r="G82" s="69">
        <f t="shared" si="1"/>
        <v>1665.8</v>
      </c>
      <c r="H82" s="70">
        <f t="shared" si="2"/>
        <v>0.22210666666666667</v>
      </c>
      <c r="I82" s="71">
        <v>6750</v>
      </c>
      <c r="J82" s="27" t="s">
        <v>91</v>
      </c>
      <c r="K82" s="28">
        <f t="shared" si="3"/>
        <v>1.4999999999999999E-2</v>
      </c>
      <c r="L82" s="72">
        <f>ROUND(I82*K82+1*200*0.9,0)</f>
        <v>281</v>
      </c>
      <c r="M82" s="161" t="s">
        <v>26</v>
      </c>
      <c r="N82" s="161">
        <f t="shared" si="4"/>
        <v>210.75</v>
      </c>
      <c r="P82" s="162"/>
    </row>
    <row r="83" spans="1:16" s="160" customFormat="1" ht="24" customHeight="1">
      <c r="A83" s="166"/>
      <c r="B83" s="31" t="s">
        <v>131</v>
      </c>
      <c r="C83" s="32" t="s">
        <v>76</v>
      </c>
      <c r="D83" s="33">
        <v>7500</v>
      </c>
      <c r="E83" s="68">
        <v>5500</v>
      </c>
      <c r="F83" s="68">
        <f t="shared" si="0"/>
        <v>334.2</v>
      </c>
      <c r="G83" s="69">
        <f t="shared" si="1"/>
        <v>1665.8</v>
      </c>
      <c r="H83" s="70">
        <f t="shared" si="2"/>
        <v>0.22210666666666667</v>
      </c>
      <c r="I83" s="71">
        <v>7500</v>
      </c>
      <c r="J83" s="27" t="s">
        <v>91</v>
      </c>
      <c r="K83" s="28">
        <f t="shared" si="3"/>
        <v>1.4999999999999999E-2</v>
      </c>
      <c r="L83" s="72">
        <f>ROUND(I83*K83+1*200,0)</f>
        <v>313</v>
      </c>
      <c r="M83" s="75" t="s">
        <v>99</v>
      </c>
      <c r="N83" s="161">
        <f t="shared" si="4"/>
        <v>234.75</v>
      </c>
      <c r="P83" s="162"/>
    </row>
    <row r="84" spans="1:16" s="160" customFormat="1" ht="24" customHeight="1">
      <c r="A84" s="166"/>
      <c r="B84" s="31" t="s">
        <v>132</v>
      </c>
      <c r="C84" s="32" t="s">
        <v>78</v>
      </c>
      <c r="D84" s="33">
        <v>66000</v>
      </c>
      <c r="E84" s="165">
        <f>5500*3+(4500+2*800*1.5)</f>
        <v>23400</v>
      </c>
      <c r="F84" s="68">
        <f t="shared" si="0"/>
        <v>7118.46</v>
      </c>
      <c r="G84" s="69">
        <f t="shared" si="1"/>
        <v>35481.54</v>
      </c>
      <c r="H84" s="70">
        <f t="shared" si="2"/>
        <v>0.53759909090909097</v>
      </c>
      <c r="I84" s="71">
        <v>66000</v>
      </c>
      <c r="J84" s="27" t="s">
        <v>91</v>
      </c>
      <c r="K84" s="28">
        <f t="shared" si="3"/>
        <v>4.4999999999999998E-2</v>
      </c>
      <c r="L84" s="72">
        <f>ROUND(I84*K84+3*200,0)</f>
        <v>3570</v>
      </c>
      <c r="M84" s="75" t="s">
        <v>26</v>
      </c>
      <c r="N84" s="161">
        <f t="shared" si="4"/>
        <v>2677.5</v>
      </c>
      <c r="P84" s="162"/>
    </row>
    <row r="85" spans="1:16" s="160" customFormat="1" ht="24" customHeight="1" thickBot="1">
      <c r="A85" s="167"/>
      <c r="B85" s="35" t="s">
        <v>105</v>
      </c>
      <c r="C85" s="36"/>
      <c r="D85" s="37">
        <f>SUM(D80:D84)</f>
        <v>190000</v>
      </c>
      <c r="E85" s="77"/>
      <c r="F85" s="78"/>
      <c r="G85" s="77"/>
      <c r="H85" s="77"/>
      <c r="I85" s="37">
        <f>SUM(I80:I84)</f>
        <v>189250</v>
      </c>
      <c r="J85" s="77"/>
      <c r="K85" s="77"/>
      <c r="L85" s="79">
        <f>SUM(L80:L84)</f>
        <v>9724</v>
      </c>
      <c r="M85" s="161"/>
      <c r="N85" s="161"/>
      <c r="P85" s="162"/>
    </row>
    <row r="86" spans="1:16" s="160" customFormat="1" ht="30" customHeight="1" thickBot="1">
      <c r="A86" s="168" t="s">
        <v>305</v>
      </c>
      <c r="B86" s="169"/>
      <c r="C86" s="170"/>
      <c r="D86" s="171"/>
      <c r="E86" s="74"/>
      <c r="F86" s="75"/>
      <c r="G86" s="74"/>
      <c r="H86" s="74"/>
      <c r="I86" s="171"/>
      <c r="J86" s="74"/>
      <c r="K86" s="74"/>
      <c r="L86" s="172"/>
      <c r="M86" s="161"/>
      <c r="N86" s="161"/>
      <c r="P86" s="162"/>
    </row>
    <row r="87" spans="1:16" s="160" customFormat="1" ht="30" customHeight="1">
      <c r="A87" s="11" t="s">
        <v>79</v>
      </c>
      <c r="B87" s="12" t="s">
        <v>80</v>
      </c>
      <c r="C87" s="12" t="s">
        <v>81</v>
      </c>
      <c r="D87" s="12" t="s">
        <v>82</v>
      </c>
      <c r="E87" s="12" t="s">
        <v>83</v>
      </c>
      <c r="F87" s="12" t="s">
        <v>84</v>
      </c>
      <c r="G87" s="13" t="s">
        <v>85</v>
      </c>
      <c r="H87" s="12" t="s">
        <v>86</v>
      </c>
      <c r="I87" s="12" t="s">
        <v>87</v>
      </c>
      <c r="J87" s="12" t="s">
        <v>88</v>
      </c>
      <c r="K87" s="14" t="s">
        <v>89</v>
      </c>
      <c r="L87" s="15" t="s">
        <v>6</v>
      </c>
      <c r="M87" s="161"/>
      <c r="N87" s="161"/>
      <c r="P87" s="162"/>
    </row>
    <row r="88" spans="1:16" s="160" customFormat="1" ht="30" customHeight="1">
      <c r="A88" s="164" t="s">
        <v>90</v>
      </c>
      <c r="B88" s="31" t="s">
        <v>306</v>
      </c>
      <c r="C88" s="52" t="s">
        <v>307</v>
      </c>
      <c r="D88" s="173">
        <v>419000</v>
      </c>
      <c r="E88" s="173">
        <f>100833+128442+D88*10%+6285</f>
        <v>277460</v>
      </c>
      <c r="F88" s="68">
        <f>D88*0.0651</f>
        <v>27276.9</v>
      </c>
      <c r="G88" s="69">
        <f>D88-E88-F88</f>
        <v>114263.1</v>
      </c>
      <c r="H88" s="70">
        <f>G88/D88</f>
        <v>0.27270429594272078</v>
      </c>
      <c r="I88" s="71">
        <v>209500</v>
      </c>
      <c r="J88" s="27" t="s">
        <v>91</v>
      </c>
      <c r="K88" s="28">
        <f>IF(H88&gt;=55%,5%,IF(H88&gt;=50%,4.5%,IF(H88&gt;=45%,4%,IF(H88&gt;=40%,3.5%,IF(H88&gt;=35%,3%,IF(H88&gt;=30%,2.5%,IF(H88&gt;=25%,2%,IF(H88&gt;=20%,1.5%,IF(H88&gt;=15%,1%,IF(H88&gt;=10%,0.5%,0))))))))))</f>
        <v>0.02</v>
      </c>
      <c r="L88" s="72">
        <f>ROUND(I88*K88,0)</f>
        <v>4190</v>
      </c>
      <c r="M88" s="161" t="s">
        <v>15</v>
      </c>
      <c r="N88" s="161">
        <f>L88*0.75</f>
        <v>3142.5</v>
      </c>
      <c r="P88" s="162"/>
    </row>
    <row r="89" spans="1:16" s="160" customFormat="1" ht="30" customHeight="1" thickBot="1">
      <c r="A89" s="167"/>
      <c r="B89" s="35" t="s">
        <v>105</v>
      </c>
      <c r="C89" s="36"/>
      <c r="D89" s="37">
        <f>SUM(D88:D88)</f>
        <v>419000</v>
      </c>
      <c r="E89" s="77"/>
      <c r="F89" s="78"/>
      <c r="G89" s="77"/>
      <c r="H89" s="77"/>
      <c r="I89" s="37">
        <f>SUM(I88:I88)</f>
        <v>209500</v>
      </c>
      <c r="J89" s="77"/>
      <c r="K89" s="77"/>
      <c r="L89" s="79">
        <f>SUM(L88:L88)</f>
        <v>4190</v>
      </c>
      <c r="M89" s="161"/>
      <c r="N89" s="161"/>
      <c r="P89" s="162"/>
    </row>
    <row r="90" spans="1:16" s="74" customFormat="1" ht="36" customHeight="1" thickBot="1">
      <c r="A90" s="174" t="s">
        <v>308</v>
      </c>
      <c r="L90" s="103"/>
      <c r="M90" s="76"/>
      <c r="N90" s="76"/>
      <c r="P90" s="175"/>
    </row>
    <row r="91" spans="1:16" s="74" customFormat="1" ht="24" customHeight="1">
      <c r="A91" s="11" t="s">
        <v>79</v>
      </c>
      <c r="B91" s="12" t="s">
        <v>80</v>
      </c>
      <c r="C91" s="12" t="s">
        <v>81</v>
      </c>
      <c r="D91" s="12" t="s">
        <v>82</v>
      </c>
      <c r="E91" s="80" t="s">
        <v>87</v>
      </c>
      <c r="L91" s="103"/>
      <c r="M91" s="76"/>
      <c r="N91" s="76"/>
      <c r="P91" s="175"/>
    </row>
    <row r="92" spans="1:16" s="74" customFormat="1" ht="24" customHeight="1">
      <c r="A92" s="122" t="s">
        <v>90</v>
      </c>
      <c r="B92" s="31" t="s">
        <v>309</v>
      </c>
      <c r="C92" s="176" t="s">
        <v>260</v>
      </c>
      <c r="D92" s="33">
        <v>20800</v>
      </c>
      <c r="E92" s="34">
        <v>20800</v>
      </c>
      <c r="L92" s="103"/>
      <c r="M92" s="76"/>
      <c r="N92" s="76"/>
      <c r="P92" s="175"/>
    </row>
    <row r="93" spans="1:16" s="74" customFormat="1" ht="24" customHeight="1">
      <c r="A93" s="122"/>
      <c r="B93" s="31" t="s">
        <v>310</v>
      </c>
      <c r="C93" s="176" t="s">
        <v>263</v>
      </c>
      <c r="D93" s="33">
        <v>42000</v>
      </c>
      <c r="E93" s="34">
        <v>42000</v>
      </c>
      <c r="L93" s="103"/>
      <c r="M93" s="76"/>
      <c r="N93" s="76"/>
      <c r="P93" s="175"/>
    </row>
    <row r="94" spans="1:16" s="74" customFormat="1" ht="24" customHeight="1">
      <c r="A94" s="122"/>
      <c r="B94" s="31" t="s">
        <v>311</v>
      </c>
      <c r="C94" s="176" t="s">
        <v>262</v>
      </c>
      <c r="D94" s="177">
        <v>16000</v>
      </c>
      <c r="E94" s="34">
        <v>16000</v>
      </c>
      <c r="L94" s="103"/>
      <c r="M94" s="76"/>
      <c r="N94" s="76"/>
      <c r="P94" s="175"/>
    </row>
    <row r="95" spans="1:16" s="74" customFormat="1" ht="24" customHeight="1" thickBot="1">
      <c r="A95" s="123"/>
      <c r="B95" s="104" t="s">
        <v>105</v>
      </c>
      <c r="C95" s="105"/>
      <c r="D95" s="106">
        <f>SUBTOTAL(9,D92:D94)</f>
        <v>78800</v>
      </c>
      <c r="E95" s="107">
        <f>SUBTOTAL(9,E92:E94)</f>
        <v>78800</v>
      </c>
      <c r="L95" s="103"/>
      <c r="M95" s="76"/>
      <c r="N95" s="76"/>
      <c r="P95" s="175"/>
    </row>
    <row r="96" spans="1:16" s="74" customFormat="1" ht="24" customHeight="1">
      <c r="A96" s="174" t="s">
        <v>312</v>
      </c>
      <c r="L96" s="103"/>
      <c r="M96" s="76"/>
      <c r="N96" s="76"/>
      <c r="P96" s="175"/>
    </row>
    <row r="97" spans="12:16" s="74" customFormat="1" ht="24" customHeight="1">
      <c r="L97" s="103"/>
      <c r="M97" s="76"/>
      <c r="N97" s="76"/>
      <c r="P97" s="175"/>
    </row>
    <row r="98" spans="12:16" s="16" customFormat="1">
      <c r="L98" s="26"/>
      <c r="M98" s="73"/>
      <c r="N98" s="73"/>
      <c r="O98" s="74"/>
    </row>
    <row r="99" spans="12:16" s="16" customFormat="1">
      <c r="L99" s="26"/>
      <c r="M99" s="73"/>
      <c r="N99" s="73"/>
      <c r="O99" s="74"/>
    </row>
  </sheetData>
  <mergeCells count="9">
    <mergeCell ref="A2:C2"/>
    <mergeCell ref="A1:D1"/>
    <mergeCell ref="A4:A38"/>
    <mergeCell ref="A39:I39"/>
    <mergeCell ref="A40:I40"/>
    <mergeCell ref="A78:N78"/>
    <mergeCell ref="A80:A85"/>
    <mergeCell ref="A88:A89"/>
    <mergeCell ref="A92:A95"/>
  </mergeCells>
  <phoneticPr fontId="7" type="noConversion"/>
  <conditionalFormatting sqref="B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D48" sqref="D48"/>
    </sheetView>
  </sheetViews>
  <sheetFormatPr defaultColWidth="9" defaultRowHeight="14.25"/>
  <cols>
    <col min="1" max="1" width="11.875" style="61" customWidth="1"/>
    <col min="2" max="2" width="5.375" style="61" customWidth="1"/>
    <col min="3" max="3" width="29.625" style="61" customWidth="1"/>
    <col min="4" max="4" width="29.875" style="61" customWidth="1"/>
    <col min="5" max="5" width="16.5" style="61" customWidth="1"/>
    <col min="6" max="6" width="14.5" style="61" customWidth="1"/>
    <col min="7" max="7" width="10.125" style="115" customWidth="1"/>
    <col min="8" max="8" width="15.625" style="116" customWidth="1"/>
    <col min="9" max="9" width="13.375" style="61" hidden="1" customWidth="1"/>
    <col min="10" max="16384" width="9" style="61"/>
  </cols>
  <sheetData>
    <row r="1" spans="1:10" ht="42" customHeight="1">
      <c r="A1" s="137" t="s">
        <v>219</v>
      </c>
      <c r="B1" s="137"/>
      <c r="C1" s="137"/>
      <c r="D1" s="137"/>
      <c r="E1" s="137"/>
      <c r="F1" s="137"/>
      <c r="G1" s="137"/>
      <c r="H1" s="137"/>
    </row>
    <row r="2" spans="1:10" ht="20.100000000000001" customHeight="1">
      <c r="A2" s="138" t="s">
        <v>220</v>
      </c>
      <c r="B2" s="138"/>
      <c r="C2" s="138"/>
      <c r="D2" s="138"/>
      <c r="E2" s="138"/>
      <c r="F2" s="118"/>
      <c r="G2" s="143" t="s">
        <v>221</v>
      </c>
      <c r="H2" s="143"/>
    </row>
    <row r="3" spans="1:10" s="65" customFormat="1" ht="21.95" customHeight="1">
      <c r="A3" s="62" t="s">
        <v>222</v>
      </c>
      <c r="B3" s="62" t="s">
        <v>223</v>
      </c>
      <c r="C3" s="62" t="s">
        <v>109</v>
      </c>
      <c r="D3" s="62" t="s">
        <v>110</v>
      </c>
      <c r="E3" s="62" t="s">
        <v>111</v>
      </c>
      <c r="F3" s="62" t="s">
        <v>112</v>
      </c>
      <c r="G3" s="63" t="s">
        <v>113</v>
      </c>
      <c r="H3" s="64" t="s">
        <v>114</v>
      </c>
    </row>
    <row r="4" spans="1:10" s="65" customFormat="1" ht="21.95" customHeight="1">
      <c r="A4" s="144" t="s">
        <v>224</v>
      </c>
      <c r="B4" s="144" t="s">
        <v>225</v>
      </c>
      <c r="C4" s="108" t="s">
        <v>226</v>
      </c>
      <c r="D4" s="108" t="s">
        <v>68</v>
      </c>
      <c r="E4" s="66">
        <v>2000</v>
      </c>
      <c r="F4" s="66">
        <v>2000</v>
      </c>
      <c r="G4" s="109">
        <v>0.04</v>
      </c>
      <c r="H4" s="66">
        <f t="shared" ref="H4:H35" si="0">ROUND(F4*G4,0)</f>
        <v>80</v>
      </c>
      <c r="I4" s="145" t="s">
        <v>227</v>
      </c>
      <c r="J4" s="146" t="s">
        <v>143</v>
      </c>
    </row>
    <row r="5" spans="1:10" s="65" customFormat="1" ht="21.95" customHeight="1">
      <c r="A5" s="144"/>
      <c r="B5" s="144"/>
      <c r="C5" s="108" t="s">
        <v>228</v>
      </c>
      <c r="D5" s="108" t="s">
        <v>68</v>
      </c>
      <c r="E5" s="66">
        <v>29400</v>
      </c>
      <c r="F5" s="66">
        <v>29400</v>
      </c>
      <c r="G5" s="109">
        <v>0.04</v>
      </c>
      <c r="H5" s="66">
        <f t="shared" si="0"/>
        <v>1176</v>
      </c>
      <c r="I5" s="145" t="s">
        <v>227</v>
      </c>
      <c r="J5" s="146" t="s">
        <v>24</v>
      </c>
    </row>
    <row r="6" spans="1:10" s="65" customFormat="1" ht="21.95" customHeight="1">
      <c r="A6" s="144"/>
      <c r="B6" s="144"/>
      <c r="C6" s="108" t="s">
        <v>229</v>
      </c>
      <c r="D6" s="108" t="s">
        <v>68</v>
      </c>
      <c r="E6" s="66">
        <v>19600</v>
      </c>
      <c r="F6" s="66">
        <v>19600</v>
      </c>
      <c r="G6" s="109">
        <v>0.04</v>
      </c>
      <c r="H6" s="66">
        <f t="shared" si="0"/>
        <v>784</v>
      </c>
      <c r="I6" s="145" t="s">
        <v>227</v>
      </c>
      <c r="J6" s="146" t="s">
        <v>25</v>
      </c>
    </row>
    <row r="7" spans="1:10" s="65" customFormat="1" ht="21.95" customHeight="1">
      <c r="A7" s="144"/>
      <c r="B7" s="144"/>
      <c r="C7" s="108" t="s">
        <v>230</v>
      </c>
      <c r="D7" s="108" t="s">
        <v>68</v>
      </c>
      <c r="E7" s="66">
        <v>9800</v>
      </c>
      <c r="F7" s="66">
        <v>9800</v>
      </c>
      <c r="G7" s="109">
        <v>0.04</v>
      </c>
      <c r="H7" s="66">
        <f t="shared" si="0"/>
        <v>392</v>
      </c>
      <c r="I7" s="145" t="s">
        <v>227</v>
      </c>
      <c r="J7" s="146" t="s">
        <v>24</v>
      </c>
    </row>
    <row r="8" spans="1:10" s="65" customFormat="1" ht="21.95" customHeight="1">
      <c r="A8" s="144"/>
      <c r="B8" s="144"/>
      <c r="C8" s="108" t="s">
        <v>231</v>
      </c>
      <c r="D8" s="108" t="s">
        <v>68</v>
      </c>
      <c r="E8" s="66">
        <v>19600</v>
      </c>
      <c r="F8" s="66">
        <v>19600</v>
      </c>
      <c r="G8" s="109">
        <v>0.04</v>
      </c>
      <c r="H8" s="66">
        <f t="shared" si="0"/>
        <v>784</v>
      </c>
      <c r="I8" s="145" t="s">
        <v>227</v>
      </c>
      <c r="J8" s="146" t="s">
        <v>41</v>
      </c>
    </row>
    <row r="9" spans="1:10" s="65" customFormat="1" ht="21.95" customHeight="1">
      <c r="A9" s="144"/>
      <c r="B9" s="144"/>
      <c r="C9" s="147" t="s">
        <v>232</v>
      </c>
      <c r="D9" s="147" t="s">
        <v>68</v>
      </c>
      <c r="E9" s="148">
        <v>29400</v>
      </c>
      <c r="F9" s="66">
        <v>19600</v>
      </c>
      <c r="G9" s="109">
        <v>0.04</v>
      </c>
      <c r="H9" s="66">
        <f t="shared" si="0"/>
        <v>784</v>
      </c>
      <c r="I9" s="145" t="s">
        <v>233</v>
      </c>
      <c r="J9" s="146" t="s">
        <v>27</v>
      </c>
    </row>
    <row r="10" spans="1:10" s="65" customFormat="1" ht="21.95" customHeight="1">
      <c r="A10" s="144"/>
      <c r="B10" s="144"/>
      <c r="C10" s="149"/>
      <c r="D10" s="149"/>
      <c r="E10" s="150"/>
      <c r="F10" s="66">
        <v>9800</v>
      </c>
      <c r="G10" s="109">
        <v>0.1</v>
      </c>
      <c r="H10" s="66">
        <f t="shared" si="0"/>
        <v>980</v>
      </c>
      <c r="I10" s="145" t="s">
        <v>234</v>
      </c>
      <c r="J10" s="146" t="s">
        <v>27</v>
      </c>
    </row>
    <row r="11" spans="1:10" s="65" customFormat="1" ht="21.95" customHeight="1">
      <c r="A11" s="144"/>
      <c r="B11" s="144"/>
      <c r="C11" s="108" t="s">
        <v>235</v>
      </c>
      <c r="D11" s="108" t="s">
        <v>68</v>
      </c>
      <c r="E11" s="66">
        <v>19600</v>
      </c>
      <c r="F11" s="66">
        <v>19600</v>
      </c>
      <c r="G11" s="109">
        <v>0.04</v>
      </c>
      <c r="H11" s="66">
        <f t="shared" si="0"/>
        <v>784</v>
      </c>
      <c r="I11" s="145" t="s">
        <v>227</v>
      </c>
      <c r="J11" s="146" t="s">
        <v>26</v>
      </c>
    </row>
    <row r="12" spans="1:10" s="65" customFormat="1" ht="21.95" customHeight="1">
      <c r="A12" s="144"/>
      <c r="B12" s="144"/>
      <c r="C12" s="108" t="s">
        <v>236</v>
      </c>
      <c r="D12" s="108" t="s">
        <v>68</v>
      </c>
      <c r="E12" s="66">
        <v>19600</v>
      </c>
      <c r="F12" s="66">
        <v>19600</v>
      </c>
      <c r="G12" s="109">
        <v>0.04</v>
      </c>
      <c r="H12" s="66">
        <f t="shared" si="0"/>
        <v>784</v>
      </c>
      <c r="I12" s="145" t="s">
        <v>227</v>
      </c>
      <c r="J12" s="146" t="s">
        <v>24</v>
      </c>
    </row>
    <row r="13" spans="1:10" s="65" customFormat="1" ht="21.95" customHeight="1">
      <c r="A13" s="144"/>
      <c r="B13" s="144"/>
      <c r="C13" s="108" t="s">
        <v>237</v>
      </c>
      <c r="D13" s="108" t="s">
        <v>68</v>
      </c>
      <c r="E13" s="66">
        <v>19600</v>
      </c>
      <c r="F13" s="66">
        <v>19600</v>
      </c>
      <c r="G13" s="109">
        <v>0.04</v>
      </c>
      <c r="H13" s="66">
        <f t="shared" si="0"/>
        <v>784</v>
      </c>
      <c r="I13" s="145" t="s">
        <v>227</v>
      </c>
      <c r="J13" s="146" t="s">
        <v>24</v>
      </c>
    </row>
    <row r="14" spans="1:10" s="65" customFormat="1" ht="21.95" customHeight="1">
      <c r="A14" s="144"/>
      <c r="B14" s="144"/>
      <c r="C14" s="108" t="s">
        <v>238</v>
      </c>
      <c r="D14" s="108" t="s">
        <v>68</v>
      </c>
      <c r="E14" s="66">
        <v>19600</v>
      </c>
      <c r="F14" s="66">
        <v>19600</v>
      </c>
      <c r="G14" s="109">
        <v>0.04</v>
      </c>
      <c r="H14" s="66">
        <f t="shared" si="0"/>
        <v>784</v>
      </c>
      <c r="I14" s="145" t="s">
        <v>227</v>
      </c>
      <c r="J14" s="146" t="s">
        <v>48</v>
      </c>
    </row>
    <row r="15" spans="1:10" s="65" customFormat="1" ht="21.95" customHeight="1">
      <c r="A15" s="144"/>
      <c r="B15" s="144"/>
      <c r="C15" s="147" t="s">
        <v>239</v>
      </c>
      <c r="D15" s="147" t="s">
        <v>68</v>
      </c>
      <c r="E15" s="148">
        <v>29400</v>
      </c>
      <c r="F15" s="66">
        <v>19600</v>
      </c>
      <c r="G15" s="109">
        <v>0.04</v>
      </c>
      <c r="H15" s="66">
        <f t="shared" si="0"/>
        <v>784</v>
      </c>
      <c r="I15" s="145" t="s">
        <v>233</v>
      </c>
      <c r="J15" s="146" t="s">
        <v>23</v>
      </c>
    </row>
    <row r="16" spans="1:10" s="65" customFormat="1" ht="21.95" customHeight="1">
      <c r="A16" s="144"/>
      <c r="B16" s="144"/>
      <c r="C16" s="149"/>
      <c r="D16" s="149"/>
      <c r="E16" s="150"/>
      <c r="F16" s="66">
        <v>9800</v>
      </c>
      <c r="G16" s="109">
        <v>0.1</v>
      </c>
      <c r="H16" s="66">
        <f t="shared" si="0"/>
        <v>980</v>
      </c>
      <c r="I16" s="145" t="s">
        <v>234</v>
      </c>
      <c r="J16" s="146" t="s">
        <v>23</v>
      </c>
    </row>
    <row r="17" spans="1:10" s="65" customFormat="1" ht="21.95" customHeight="1">
      <c r="A17" s="144"/>
      <c r="B17" s="144"/>
      <c r="C17" s="108" t="s">
        <v>104</v>
      </c>
      <c r="D17" s="108" t="s">
        <v>68</v>
      </c>
      <c r="E17" s="66">
        <v>29400</v>
      </c>
      <c r="F17" s="66">
        <v>29400</v>
      </c>
      <c r="G17" s="109">
        <v>0.1</v>
      </c>
      <c r="H17" s="66">
        <f t="shared" si="0"/>
        <v>2940</v>
      </c>
      <c r="I17" s="145" t="s">
        <v>240</v>
      </c>
      <c r="J17" s="146" t="s">
        <v>55</v>
      </c>
    </row>
    <row r="18" spans="1:10" s="65" customFormat="1" ht="21.95" customHeight="1">
      <c r="A18" s="144"/>
      <c r="B18" s="144"/>
      <c r="C18" s="108" t="s">
        <v>241</v>
      </c>
      <c r="D18" s="108" t="s">
        <v>68</v>
      </c>
      <c r="E18" s="66">
        <v>29400</v>
      </c>
      <c r="F18" s="66">
        <v>29400</v>
      </c>
      <c r="G18" s="109">
        <v>0.1</v>
      </c>
      <c r="H18" s="66">
        <f t="shared" si="0"/>
        <v>2940</v>
      </c>
      <c r="I18" s="145" t="s">
        <v>240</v>
      </c>
      <c r="J18" s="146" t="s">
        <v>63</v>
      </c>
    </row>
    <row r="19" spans="1:10" s="65" customFormat="1" ht="21.95" customHeight="1">
      <c r="A19" s="144"/>
      <c r="B19" s="144"/>
      <c r="C19" s="108" t="s">
        <v>242</v>
      </c>
      <c r="D19" s="108" t="s">
        <v>68</v>
      </c>
      <c r="E19" s="66">
        <v>9800</v>
      </c>
      <c r="F19" s="66">
        <v>9800</v>
      </c>
      <c r="G19" s="109">
        <v>0.1</v>
      </c>
      <c r="H19" s="66">
        <f t="shared" si="0"/>
        <v>980</v>
      </c>
      <c r="I19" s="145" t="s">
        <v>240</v>
      </c>
      <c r="J19" s="146" t="s">
        <v>41</v>
      </c>
    </row>
    <row r="20" spans="1:10" s="65" customFormat="1" ht="21.95" customHeight="1">
      <c r="A20" s="144"/>
      <c r="B20" s="144"/>
      <c r="C20" s="108" t="s">
        <v>243</v>
      </c>
      <c r="D20" s="108" t="s">
        <v>68</v>
      </c>
      <c r="E20" s="66">
        <v>58800</v>
      </c>
      <c r="F20" s="66">
        <v>29400</v>
      </c>
      <c r="G20" s="109">
        <v>0.04</v>
      </c>
      <c r="H20" s="66">
        <f t="shared" si="0"/>
        <v>1176</v>
      </c>
      <c r="I20" s="145" t="s">
        <v>227</v>
      </c>
      <c r="J20" s="146" t="s">
        <v>41</v>
      </c>
    </row>
    <row r="21" spans="1:10" s="65" customFormat="1" ht="21.95" customHeight="1">
      <c r="A21" s="144"/>
      <c r="B21" s="144"/>
      <c r="C21" s="108" t="s">
        <v>244</v>
      </c>
      <c r="D21" s="108" t="s">
        <v>68</v>
      </c>
      <c r="E21" s="66">
        <v>49000</v>
      </c>
      <c r="F21" s="66">
        <v>49000</v>
      </c>
      <c r="G21" s="109">
        <v>0.04</v>
      </c>
      <c r="H21" s="66">
        <f t="shared" si="0"/>
        <v>1960</v>
      </c>
      <c r="I21" s="145" t="s">
        <v>227</v>
      </c>
      <c r="J21" s="146" t="s">
        <v>48</v>
      </c>
    </row>
    <row r="22" spans="1:10" s="65" customFormat="1" ht="21.95" customHeight="1">
      <c r="A22" s="144"/>
      <c r="B22" s="144"/>
      <c r="C22" s="108" t="s">
        <v>245</v>
      </c>
      <c r="D22" s="108" t="s">
        <v>68</v>
      </c>
      <c r="E22" s="66">
        <v>9800</v>
      </c>
      <c r="F22" s="66">
        <v>9800</v>
      </c>
      <c r="G22" s="109">
        <v>0.1</v>
      </c>
      <c r="H22" s="66">
        <f t="shared" si="0"/>
        <v>980</v>
      </c>
      <c r="I22" s="145" t="s">
        <v>240</v>
      </c>
      <c r="J22" s="146" t="s">
        <v>18</v>
      </c>
    </row>
    <row r="23" spans="1:10" s="65" customFormat="1" ht="21.95" customHeight="1">
      <c r="A23" s="144"/>
      <c r="B23" s="144"/>
      <c r="C23" s="108" t="s">
        <v>246</v>
      </c>
      <c r="D23" s="108" t="s">
        <v>68</v>
      </c>
      <c r="E23" s="66">
        <v>26460</v>
      </c>
      <c r="F23" s="66">
        <v>26460</v>
      </c>
      <c r="G23" s="109">
        <v>0.1</v>
      </c>
      <c r="H23" s="66">
        <f t="shared" si="0"/>
        <v>2646</v>
      </c>
      <c r="I23" s="145" t="s">
        <v>240</v>
      </c>
      <c r="J23" s="146" t="s">
        <v>48</v>
      </c>
    </row>
    <row r="24" spans="1:10" s="65" customFormat="1" ht="21.95" customHeight="1">
      <c r="A24" s="144"/>
      <c r="B24" s="144"/>
      <c r="C24" s="108" t="s">
        <v>247</v>
      </c>
      <c r="D24" s="108" t="s">
        <v>68</v>
      </c>
      <c r="E24" s="66">
        <v>58800</v>
      </c>
      <c r="F24" s="66">
        <v>58800</v>
      </c>
      <c r="G24" s="109">
        <v>0.1</v>
      </c>
      <c r="H24" s="66">
        <f t="shared" si="0"/>
        <v>5880</v>
      </c>
      <c r="I24" s="145" t="s">
        <v>240</v>
      </c>
      <c r="J24" s="146" t="s">
        <v>41</v>
      </c>
    </row>
    <row r="25" spans="1:10" s="65" customFormat="1" ht="21.95" customHeight="1">
      <c r="A25" s="144"/>
      <c r="B25" s="144"/>
      <c r="C25" s="108" t="s">
        <v>248</v>
      </c>
      <c r="D25" s="108" t="s">
        <v>68</v>
      </c>
      <c r="E25" s="66">
        <v>29400</v>
      </c>
      <c r="F25" s="66">
        <v>29400</v>
      </c>
      <c r="G25" s="109">
        <v>0.1</v>
      </c>
      <c r="H25" s="66">
        <f t="shared" si="0"/>
        <v>2940</v>
      </c>
      <c r="I25" s="145" t="s">
        <v>240</v>
      </c>
      <c r="J25" s="146" t="s">
        <v>55</v>
      </c>
    </row>
    <row r="26" spans="1:10" s="65" customFormat="1" ht="21.95" customHeight="1">
      <c r="A26" s="144"/>
      <c r="B26" s="144"/>
      <c r="C26" s="108" t="s">
        <v>249</v>
      </c>
      <c r="D26" s="108" t="s">
        <v>134</v>
      </c>
      <c r="E26" s="66">
        <v>11760</v>
      </c>
      <c r="F26" s="66">
        <v>11760</v>
      </c>
      <c r="G26" s="109">
        <v>0.1</v>
      </c>
      <c r="H26" s="66">
        <f t="shared" si="0"/>
        <v>1176</v>
      </c>
      <c r="I26" s="145" t="s">
        <v>240</v>
      </c>
      <c r="J26" s="146" t="s">
        <v>15</v>
      </c>
    </row>
    <row r="27" spans="1:10" s="65" customFormat="1" ht="21.95" customHeight="1">
      <c r="A27" s="144"/>
      <c r="B27" s="144"/>
      <c r="C27" s="108" t="s">
        <v>249</v>
      </c>
      <c r="D27" s="108" t="s">
        <v>134</v>
      </c>
      <c r="E27" s="66">
        <v>11760</v>
      </c>
      <c r="F27" s="66">
        <v>11760</v>
      </c>
      <c r="G27" s="109">
        <v>0.1</v>
      </c>
      <c r="H27" s="66">
        <f t="shared" si="0"/>
        <v>1176</v>
      </c>
      <c r="I27" s="145" t="s">
        <v>240</v>
      </c>
      <c r="J27" s="146" t="s">
        <v>15</v>
      </c>
    </row>
    <row r="28" spans="1:10" s="65" customFormat="1" ht="21.95" customHeight="1">
      <c r="A28" s="144"/>
      <c r="B28" s="144"/>
      <c r="C28" s="108" t="s">
        <v>250</v>
      </c>
      <c r="D28" s="108" t="s">
        <v>68</v>
      </c>
      <c r="E28" s="66">
        <v>19600</v>
      </c>
      <c r="F28" s="66">
        <v>19600</v>
      </c>
      <c r="G28" s="109">
        <v>0.04</v>
      </c>
      <c r="H28" s="66">
        <f t="shared" si="0"/>
        <v>784</v>
      </c>
      <c r="I28" s="145" t="s">
        <v>227</v>
      </c>
      <c r="J28" s="146" t="s">
        <v>92</v>
      </c>
    </row>
    <row r="29" spans="1:10" s="65" customFormat="1" ht="21.95" customHeight="1">
      <c r="A29" s="144"/>
      <c r="B29" s="144"/>
      <c r="C29" s="108" t="s">
        <v>251</v>
      </c>
      <c r="D29" s="108" t="s">
        <v>68</v>
      </c>
      <c r="E29" s="66">
        <v>19600</v>
      </c>
      <c r="F29" s="66">
        <v>19600</v>
      </c>
      <c r="G29" s="109">
        <v>0.04</v>
      </c>
      <c r="H29" s="66">
        <f t="shared" si="0"/>
        <v>784</v>
      </c>
      <c r="I29" s="145" t="s">
        <v>227</v>
      </c>
      <c r="J29" s="146" t="s">
        <v>144</v>
      </c>
    </row>
    <row r="30" spans="1:10" s="65" customFormat="1" ht="21.95" customHeight="1">
      <c r="A30" s="144"/>
      <c r="B30" s="144"/>
      <c r="C30" s="108" t="s">
        <v>252</v>
      </c>
      <c r="D30" s="108" t="s">
        <v>68</v>
      </c>
      <c r="E30" s="66">
        <v>39200</v>
      </c>
      <c r="F30" s="66">
        <v>39200</v>
      </c>
      <c r="G30" s="109">
        <v>0.1</v>
      </c>
      <c r="H30" s="66">
        <f t="shared" si="0"/>
        <v>3920</v>
      </c>
      <c r="I30" s="145" t="s">
        <v>240</v>
      </c>
      <c r="J30" s="146" t="s">
        <v>48</v>
      </c>
    </row>
    <row r="31" spans="1:10" s="65" customFormat="1" ht="21.95" customHeight="1">
      <c r="A31" s="144"/>
      <c r="B31" s="144"/>
      <c r="C31" s="151" t="s">
        <v>253</v>
      </c>
      <c r="D31" s="108" t="s">
        <v>68</v>
      </c>
      <c r="E31" s="66">
        <v>19600</v>
      </c>
      <c r="F31" s="66">
        <v>19600</v>
      </c>
      <c r="G31" s="109">
        <v>0.1</v>
      </c>
      <c r="H31" s="66">
        <f t="shared" si="0"/>
        <v>1960</v>
      </c>
      <c r="I31" s="145" t="s">
        <v>240</v>
      </c>
      <c r="J31" s="146" t="s">
        <v>41</v>
      </c>
    </row>
    <row r="32" spans="1:10" s="65" customFormat="1" ht="21.95" customHeight="1">
      <c r="A32" s="144"/>
      <c r="B32" s="144"/>
      <c r="C32" s="151" t="s">
        <v>254</v>
      </c>
      <c r="D32" s="108" t="s">
        <v>68</v>
      </c>
      <c r="E32" s="66">
        <v>9800</v>
      </c>
      <c r="F32" s="66">
        <v>9800</v>
      </c>
      <c r="G32" s="109">
        <v>0.1</v>
      </c>
      <c r="H32" s="66">
        <f t="shared" si="0"/>
        <v>980</v>
      </c>
      <c r="I32" s="145" t="s">
        <v>240</v>
      </c>
      <c r="J32" s="146" t="s">
        <v>255</v>
      </c>
    </row>
    <row r="33" spans="1:10" s="65" customFormat="1" ht="21.95" customHeight="1">
      <c r="A33" s="144"/>
      <c r="B33" s="144"/>
      <c r="C33" s="108" t="s">
        <v>133</v>
      </c>
      <c r="D33" s="108" t="s">
        <v>68</v>
      </c>
      <c r="E33" s="66">
        <v>6000</v>
      </c>
      <c r="F33" s="66">
        <v>6000</v>
      </c>
      <c r="G33" s="109">
        <v>0.1</v>
      </c>
      <c r="H33" s="66">
        <f t="shared" si="0"/>
        <v>600</v>
      </c>
      <c r="I33" s="145" t="s">
        <v>240</v>
      </c>
      <c r="J33" s="146" t="s">
        <v>52</v>
      </c>
    </row>
    <row r="34" spans="1:10" s="65" customFormat="1" ht="21.95" customHeight="1">
      <c r="A34" s="144"/>
      <c r="B34" s="144"/>
      <c r="C34" s="108" t="s">
        <v>256</v>
      </c>
      <c r="D34" s="108" t="s">
        <v>257</v>
      </c>
      <c r="E34" s="66">
        <v>4000</v>
      </c>
      <c r="F34" s="66">
        <v>4000</v>
      </c>
      <c r="G34" s="109">
        <v>0.1</v>
      </c>
      <c r="H34" s="66">
        <f t="shared" si="0"/>
        <v>400</v>
      </c>
      <c r="I34" s="145" t="s">
        <v>240</v>
      </c>
      <c r="J34" s="146" t="s">
        <v>41</v>
      </c>
    </row>
    <row r="35" spans="1:10" s="65" customFormat="1" ht="21.95" customHeight="1">
      <c r="A35" s="144"/>
      <c r="B35" s="144"/>
      <c r="C35" s="108" t="s">
        <v>258</v>
      </c>
      <c r="D35" s="108" t="s">
        <v>257</v>
      </c>
      <c r="E35" s="66">
        <v>4000</v>
      </c>
      <c r="F35" s="66">
        <v>4000</v>
      </c>
      <c r="G35" s="109">
        <v>0.1</v>
      </c>
      <c r="H35" s="66">
        <f t="shared" si="0"/>
        <v>400</v>
      </c>
      <c r="I35" s="145" t="s">
        <v>240</v>
      </c>
      <c r="J35" s="146" t="s">
        <v>41</v>
      </c>
    </row>
    <row r="36" spans="1:10" s="65" customFormat="1" ht="21.95" customHeight="1">
      <c r="A36" s="144"/>
      <c r="B36" s="144"/>
      <c r="C36" s="152" t="s">
        <v>105</v>
      </c>
      <c r="D36" s="153"/>
      <c r="E36" s="154">
        <f t="shared" ref="E36:H36" si="1">SUM(E4:E35)</f>
        <v>663780</v>
      </c>
      <c r="F36" s="154">
        <f t="shared" si="1"/>
        <v>634380</v>
      </c>
      <c r="G36" s="154"/>
      <c r="H36" s="154">
        <f t="shared" si="1"/>
        <v>44502</v>
      </c>
    </row>
    <row r="37" spans="1:10">
      <c r="A37" s="136"/>
      <c r="B37" s="136"/>
      <c r="C37" s="136"/>
      <c r="D37" s="136"/>
      <c r="E37" s="136"/>
      <c r="F37" s="136"/>
      <c r="G37" s="136"/>
      <c r="H37" s="136"/>
    </row>
    <row r="38" spans="1:10" ht="18" customHeight="1">
      <c r="A38" s="112"/>
      <c r="B38" s="112"/>
      <c r="C38" s="112"/>
      <c r="D38" s="110"/>
      <c r="E38" s="110"/>
      <c r="F38" s="113"/>
      <c r="G38" s="111"/>
      <c r="H38" s="114"/>
    </row>
    <row r="39" spans="1:10" ht="18" customHeight="1">
      <c r="A39" s="112"/>
      <c r="B39" s="112"/>
      <c r="C39" s="112"/>
      <c r="D39" s="110"/>
      <c r="E39" s="110"/>
      <c r="F39" s="113"/>
      <c r="G39" s="111"/>
      <c r="H39" s="114"/>
    </row>
    <row r="40" spans="1:10" ht="18" customHeight="1">
      <c r="A40" s="112"/>
      <c r="B40" s="112"/>
      <c r="C40" s="112"/>
      <c r="D40" s="110"/>
      <c r="E40" s="114"/>
      <c r="F40" s="113"/>
      <c r="G40" s="111"/>
      <c r="H40" s="114"/>
    </row>
    <row r="41" spans="1:10" s="117" customFormat="1" ht="18" customHeight="1">
      <c r="A41" s="112"/>
      <c r="B41" s="112"/>
      <c r="C41" s="61"/>
      <c r="D41" s="110"/>
      <c r="E41" s="110"/>
      <c r="F41" s="61"/>
      <c r="G41" s="115"/>
      <c r="H41" s="116"/>
      <c r="I41" s="61"/>
    </row>
    <row r="42" spans="1:10" ht="18" customHeight="1">
      <c r="A42" s="112"/>
      <c r="B42" s="112"/>
    </row>
  </sheetData>
  <mergeCells count="12">
    <mergeCell ref="A1:H1"/>
    <mergeCell ref="A2:E2"/>
    <mergeCell ref="G2:H2"/>
    <mergeCell ref="A4:A36"/>
    <mergeCell ref="B4:B36"/>
    <mergeCell ref="C9:C10"/>
    <mergeCell ref="D9:D10"/>
    <mergeCell ref="E9:E10"/>
    <mergeCell ref="C15:C16"/>
    <mergeCell ref="D15:D16"/>
    <mergeCell ref="E15:E16"/>
    <mergeCell ref="A37:H3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绩效</vt:lpstr>
      <vt:lpstr>销售提成9月</vt:lpstr>
      <vt:lpstr>企业级销售提成（天长）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frankie</dc:creator>
  <cp:lastModifiedBy>gaoj</cp:lastModifiedBy>
  <dcterms:created xsi:type="dcterms:W3CDTF">2017-09-25T02:32:25Z</dcterms:created>
  <dcterms:modified xsi:type="dcterms:W3CDTF">2020-09-30T07:13:43Z</dcterms:modified>
</cp:coreProperties>
</file>