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人员管理\绩效通报\2020\"/>
    </mc:Choice>
  </mc:AlternateContent>
  <bookViews>
    <workbookView xWindow="0" yWindow="0" windowWidth="22560" windowHeight="11145" activeTab="1"/>
  </bookViews>
  <sheets>
    <sheet name="绩效" sheetId="1" r:id="rId1"/>
    <sheet name="销售提成7月" sheetId="2" r:id="rId2"/>
    <sheet name="企业级销售提成（天长）" sheetId="3" r:id="rId3"/>
  </sheets>
  <definedNames>
    <definedName name="_xlnm._FilterDatabase" localSheetId="1" hidden="1">销售提成7月!$C$43:$C$44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0" i="2" l="1"/>
  <c r="D120" i="2"/>
  <c r="I110" i="2"/>
  <c r="D110" i="2"/>
  <c r="F109" i="2"/>
  <c r="G109" i="2" s="1"/>
  <c r="H109" i="2" s="1"/>
  <c r="K109" i="2" s="1"/>
  <c r="L109" i="2" s="1"/>
  <c r="E109" i="2"/>
  <c r="E108" i="2"/>
  <c r="E104" i="2"/>
  <c r="D104" i="2"/>
  <c r="E100" i="2"/>
  <c r="E99" i="2"/>
  <c r="F99" i="2" s="1"/>
  <c r="G99" i="2" s="1"/>
  <c r="H99" i="2" s="1"/>
  <c r="K99" i="2" s="1"/>
  <c r="L99" i="2" s="1"/>
  <c r="E42" i="3"/>
  <c r="D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I91" i="2"/>
  <c r="G104" i="2" l="1"/>
  <c r="H104" i="2" s="1"/>
  <c r="K104" i="2" s="1"/>
  <c r="L104" i="2" s="1"/>
  <c r="L105" i="2" s="1"/>
  <c r="F100" i="2"/>
  <c r="G100" i="2" s="1"/>
  <c r="H100" i="2" s="1"/>
  <c r="K100" i="2" s="1"/>
  <c r="L100" i="2" s="1"/>
  <c r="L101" i="2" s="1"/>
  <c r="F108" i="2"/>
  <c r="G108" i="2" s="1"/>
  <c r="H108" i="2" s="1"/>
  <c r="K108" i="2" s="1"/>
  <c r="L108" i="2" s="1"/>
  <c r="F104" i="2"/>
  <c r="G42" i="3"/>
  <c r="L110" i="2" l="1"/>
  <c r="N110" i="2" s="1"/>
  <c r="C42" i="2" l="1"/>
</calcChain>
</file>

<file path=xl/sharedStrings.xml><?xml version="1.0" encoding="utf-8"?>
<sst xmlns="http://schemas.openxmlformats.org/spreadsheetml/2006/main" count="600" uniqueCount="375">
  <si>
    <t>奖励</t>
    <phoneticPr fontId="1" type="noConversion"/>
  </si>
  <si>
    <t>处罚</t>
    <phoneticPr fontId="1" type="noConversion"/>
  </si>
  <si>
    <t>姓名</t>
    <phoneticPr fontId="1" type="noConversion"/>
  </si>
  <si>
    <t>说明</t>
    <phoneticPr fontId="1" type="noConversion"/>
  </si>
  <si>
    <t>暂扣金额（25%）</t>
  </si>
  <si>
    <t>单位：元</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</si>
  <si>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</si>
  <si>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</si>
  <si>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</si>
  <si>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</si>
  <si>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</si>
  <si>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长天</t>
    <phoneticPr fontId="1" type="noConversion"/>
  </si>
  <si>
    <t>徐欣</t>
  </si>
  <si>
    <t>杨小莉</t>
  </si>
  <si>
    <t>武彦勇</t>
  </si>
  <si>
    <t>刘希鑫</t>
  </si>
  <si>
    <t>魏宝吟</t>
  </si>
  <si>
    <t>杜旭煌</t>
  </si>
  <si>
    <t>毛活文</t>
  </si>
  <si>
    <t>张宏杉</t>
  </si>
  <si>
    <t>王发</t>
  </si>
  <si>
    <t>发放明细</t>
    <phoneticPr fontId="1" type="noConversion"/>
  </si>
  <si>
    <t>小计</t>
  </si>
  <si>
    <t>本月发放金额</t>
    <phoneticPr fontId="8" type="noConversion"/>
  </si>
  <si>
    <t>王超</t>
  </si>
  <si>
    <t>王志文</t>
  </si>
  <si>
    <t>王国帅</t>
  </si>
  <si>
    <t>唐欢龙</t>
  </si>
  <si>
    <t>何帮业</t>
  </si>
  <si>
    <t>刘晋</t>
  </si>
  <si>
    <t>樊建强</t>
  </si>
  <si>
    <t>马涛</t>
  </si>
  <si>
    <t>李升博</t>
  </si>
  <si>
    <t>黄茹伟</t>
  </si>
  <si>
    <t>刘跃</t>
  </si>
  <si>
    <t>姚键</t>
  </si>
  <si>
    <t>刘瑜</t>
  </si>
  <si>
    <t>冯烈俊</t>
  </si>
  <si>
    <t>方耀辉</t>
  </si>
  <si>
    <t>林泽锋</t>
  </si>
  <si>
    <t>张鹏博</t>
  </si>
  <si>
    <t>陆兴福</t>
  </si>
  <si>
    <t>张良</t>
  </si>
  <si>
    <t>刘祥辉</t>
  </si>
  <si>
    <t>高星</t>
  </si>
  <si>
    <t>居晋芳</t>
  </si>
  <si>
    <t>贺子明</t>
  </si>
  <si>
    <t>兀军辉</t>
  </si>
  <si>
    <t>陈默</t>
  </si>
  <si>
    <t>服务项目合格</t>
  </si>
  <si>
    <t>陈磊1</t>
  </si>
  <si>
    <t>李志兵</t>
  </si>
  <si>
    <t>卞欢</t>
  </si>
  <si>
    <t>张远林</t>
  </si>
  <si>
    <t>黄于明</t>
  </si>
  <si>
    <t>谈文康</t>
  </si>
  <si>
    <t>杨浩</t>
  </si>
  <si>
    <t>秦喜红</t>
  </si>
  <si>
    <t>刘俊良</t>
  </si>
  <si>
    <t>刘彪</t>
  </si>
  <si>
    <t>纪广</t>
  </si>
  <si>
    <t>沈超</t>
  </si>
  <si>
    <t>张云山</t>
  </si>
  <si>
    <t>张春梅</t>
  </si>
  <si>
    <t>段尧</t>
  </si>
  <si>
    <t>宋雪迎</t>
  </si>
  <si>
    <t>斗拉加</t>
  </si>
  <si>
    <t>李红燕</t>
  </si>
  <si>
    <t>何海洋</t>
  </si>
  <si>
    <t>杨鹏程</t>
  </si>
  <si>
    <t>李医霞</t>
  </si>
  <si>
    <t>刘文超</t>
  </si>
  <si>
    <t>郭效金</t>
  </si>
  <si>
    <t>企业环保365服务</t>
  </si>
  <si>
    <t>高磊</t>
  </si>
  <si>
    <t>能倩倩</t>
  </si>
  <si>
    <t>廖俊有</t>
  </si>
  <si>
    <t>郭攀</t>
  </si>
  <si>
    <t>孟唐凯</t>
  </si>
  <si>
    <t>李国华</t>
  </si>
  <si>
    <t>上海英凡环保科技有限公司</t>
  </si>
  <si>
    <t>数采仪2套（新版，不含安装，质保1年）</t>
  </si>
  <si>
    <t>企业级服务、首次签单</t>
  </si>
  <si>
    <t>陈磊2</t>
  </si>
  <si>
    <t>刘晋</t>
    <phoneticPr fontId="7" type="noConversion"/>
  </si>
  <si>
    <t>李惠惠</t>
    <phoneticPr fontId="7" type="noConversion"/>
  </si>
  <si>
    <t>宋雪迎</t>
    <phoneticPr fontId="7" type="noConversion"/>
  </si>
  <si>
    <t>江鹏</t>
  </si>
  <si>
    <t>数采仪2套（新版，专版，含安装，质保1年）</t>
  </si>
  <si>
    <t>数采仪1套（新版，不含安装，质保1年）</t>
  </si>
  <si>
    <t>数采仪4套（新版，专版，含安装，质保1年）</t>
  </si>
  <si>
    <t>内蒙古亿点科技有限公司</t>
  </si>
  <si>
    <t>数采仪1套（新版，专版，含安装，质保1年）</t>
  </si>
  <si>
    <t>数采仪3套（新版，专版，含安装，质保1年）</t>
  </si>
  <si>
    <r>
      <rPr>
        <b/>
        <sz val="10"/>
        <rFont val="宋体"/>
        <family val="3"/>
        <charset val="134"/>
      </rPr>
      <t>姓名</t>
    </r>
  </si>
  <si>
    <r>
      <rPr>
        <b/>
        <sz val="10"/>
        <rFont val="宋体"/>
        <family val="3"/>
        <charset val="134"/>
      </rPr>
      <t>客户名称</t>
    </r>
  </si>
  <si>
    <r>
      <rPr>
        <b/>
        <sz val="10"/>
        <rFont val="宋体"/>
        <family val="3"/>
        <charset val="134"/>
      </rPr>
      <t>摘要</t>
    </r>
  </si>
  <si>
    <r>
      <rPr>
        <b/>
        <sz val="10"/>
        <rFont val="宋体"/>
        <family val="3"/>
        <charset val="134"/>
      </rPr>
      <t>合同额</t>
    </r>
  </si>
  <si>
    <r>
      <rPr>
        <b/>
        <sz val="10"/>
        <rFont val="宋体"/>
        <family val="3"/>
        <charset val="134"/>
      </rPr>
      <t>直接成本</t>
    </r>
  </si>
  <si>
    <r>
      <rPr>
        <b/>
        <sz val="10"/>
        <rFont val="宋体"/>
        <family val="3"/>
        <charset val="134"/>
      </rPr>
      <t>税金</t>
    </r>
  </si>
  <si>
    <r>
      <rPr>
        <b/>
        <sz val="10"/>
        <rFont val="宋体"/>
        <family val="3"/>
        <charset val="134"/>
      </rPr>
      <t>毛利润</t>
    </r>
  </si>
  <si>
    <r>
      <rPr>
        <b/>
        <sz val="10"/>
        <rFont val="宋体"/>
        <family val="3"/>
        <charset val="134"/>
      </rPr>
      <t>毛利润所占比例</t>
    </r>
    <r>
      <rPr>
        <b/>
        <sz val="10"/>
        <rFont val="Arial"/>
        <family val="2"/>
      </rPr>
      <t>%</t>
    </r>
  </si>
  <si>
    <r>
      <rPr>
        <b/>
        <sz val="10"/>
        <rFont val="宋体"/>
        <family val="3"/>
        <charset val="134"/>
      </rPr>
      <t>本次回款额</t>
    </r>
  </si>
  <si>
    <r>
      <rPr>
        <b/>
        <sz val="10"/>
        <rFont val="宋体"/>
        <family val="3"/>
        <charset val="134"/>
      </rPr>
      <t>是否达到</t>
    </r>
    <r>
      <rPr>
        <b/>
        <sz val="10"/>
        <rFont val="Arial"/>
        <family val="2"/>
      </rPr>
      <t>10%</t>
    </r>
    <r>
      <rPr>
        <b/>
        <sz val="10"/>
        <rFont val="宋体"/>
        <family val="3"/>
        <charset val="134"/>
      </rPr>
      <t>正现金流的要求</t>
    </r>
  </si>
  <si>
    <r>
      <rPr>
        <b/>
        <sz val="10"/>
        <rFont val="宋体"/>
        <family val="3"/>
        <charset val="134"/>
      </rPr>
      <t>提成比例</t>
    </r>
  </si>
  <si>
    <t>服务平台</t>
  </si>
  <si>
    <t>是</t>
  </si>
  <si>
    <t>应追溯调整</t>
  </si>
  <si>
    <t>黄啸</t>
  </si>
  <si>
    <t>李方</t>
  </si>
  <si>
    <t>刘卓</t>
  </si>
  <si>
    <t>卢佩磊</t>
  </si>
  <si>
    <t>王卫忠</t>
  </si>
  <si>
    <t>陈惠平</t>
  </si>
  <si>
    <t>黄常铮</t>
  </si>
  <si>
    <t>兰志刚</t>
  </si>
  <si>
    <t>李超</t>
  </si>
  <si>
    <t>胡逍</t>
  </si>
  <si>
    <t>贺浩</t>
  </si>
  <si>
    <t>彭亚萍</t>
  </si>
  <si>
    <t>吕哲</t>
  </si>
  <si>
    <t>张超</t>
  </si>
  <si>
    <t>吴兴龙</t>
  </si>
  <si>
    <t>李梅</t>
  </si>
  <si>
    <t>张锦</t>
  </si>
  <si>
    <t>服务项目管理合格</t>
  </si>
  <si>
    <t>吴城滨</t>
  </si>
  <si>
    <t>应发放金额（75%）</t>
  </si>
  <si>
    <r>
      <rPr>
        <sz val="10"/>
        <rFont val="宋体"/>
        <family val="3"/>
        <charset val="134"/>
      </rPr>
      <t>上海英凡环保科技有限公司</t>
    </r>
  </si>
  <si>
    <t>数采仪4套（新版，不含安装，质保1年）</t>
  </si>
  <si>
    <t>西安联顺环境科技有限公司</t>
  </si>
  <si>
    <r>
      <rPr>
        <sz val="10"/>
        <rFont val="宋体"/>
        <family val="3"/>
        <charset val="134"/>
      </rPr>
      <t>西安联顺环境科技有限公司</t>
    </r>
  </si>
  <si>
    <t>数采仪1套（新版，专版，含安装，质保1年）；商品销售（GPS模块1个）</t>
  </si>
  <si>
    <t>数采仪3套（新版，专版，含安装，质保1年）；商品销售（GPS模块3个）</t>
  </si>
  <si>
    <t>数采仪2套（新版，专版，含安装，质保1年）；商品销售（GPS模块2个）</t>
  </si>
  <si>
    <t>武汉汉口绿色能源有限公司</t>
  </si>
  <si>
    <t>瀚蓝（惠安）固废处理有限公司</t>
  </si>
  <si>
    <t>数采仪4套（新版，专版，含安装，质保1年）；商品销售（GPS模块4个）</t>
  </si>
  <si>
    <t>保罗清洁能源（福州）有限公司</t>
  </si>
  <si>
    <t>福州红庙岭垃圾焚烧发电有限公司</t>
  </si>
  <si>
    <t>广州永兴环保能源有限公司</t>
  </si>
  <si>
    <t>数采仪6套（新版，专版，含安装，质保1年）；商品销售（GPS模块6个）</t>
  </si>
  <si>
    <t>巨鹿县聚力环保有限公司</t>
  </si>
  <si>
    <t>廉江市绿色东方新能源有限公司</t>
  </si>
  <si>
    <t>亳州洁能电力有限公司</t>
  </si>
  <si>
    <t>合计</t>
  </si>
  <si>
    <t>山西鑫华翔科技发展有限公司</t>
  </si>
  <si>
    <t>天长环保污染源自动采集与监控软件V2.1软件销售合同</t>
  </si>
  <si>
    <t>惠州绿色动力环保有限公司</t>
  </si>
  <si>
    <t>湖州南太湖环保能源有限公司</t>
  </si>
  <si>
    <t>光大环保能源（东莞）有限公司</t>
  </si>
  <si>
    <t>阜南绿色东方环保能源有限公司</t>
  </si>
  <si>
    <t>2020年7月销售提成发放汇总</t>
    <phoneticPr fontId="8" type="noConversion"/>
  </si>
  <si>
    <t xml:space="preserve">回款日期：2020年6月1日--2020年6月30日   </t>
    <phoneticPr fontId="8" type="noConversion"/>
  </si>
  <si>
    <t>陈磊</t>
  </si>
  <si>
    <t>柳旺</t>
  </si>
  <si>
    <t>曾宸</t>
  </si>
  <si>
    <t>崔浩</t>
  </si>
  <si>
    <t>黄杰</t>
  </si>
  <si>
    <t>刘伟平</t>
  </si>
  <si>
    <t>谢静钰</t>
  </si>
  <si>
    <t>冯凡凡</t>
  </si>
  <si>
    <t>张燕燕</t>
  </si>
  <si>
    <t>王超2</t>
  </si>
  <si>
    <t>服务项目合格+260，人员不足，承担额外工作，+500</t>
  </si>
  <si>
    <t>驻厂服务卓有成效，配合365服务与驻厂服务合同顺利续签+300,服务项目合格+80</t>
  </si>
  <si>
    <t>疫情期间保障北京在线监控系统稳定运行，驻地服务持续开展，有较大成长+500,服务项目合格+120</t>
  </si>
  <si>
    <t>培训考核</t>
  </si>
  <si>
    <t>工作较能任劳任怨，常加班加点完成工作，工作取得一定的成长，本月积极协助大区其它同事完成数据库备份升级等，协助做好垃圾焚烧企业的推广等服务，取得一定的业绩+300，培训考核-50</t>
  </si>
  <si>
    <t>服务项目合格+90；第二季度主管的贡献考核，成绩突出+500</t>
  </si>
  <si>
    <t>服务项目合格+150</t>
  </si>
  <si>
    <t>服务项目合格+350；加班加点协助厦门项目、宜春项目的投标文件编制、检查、印装以及投标工作，项目均成功中标，效果显著+300；第二季度主管的贡献考核，成绩突出+500</t>
  </si>
  <si>
    <t>加班加点协助厦门项目、宜春项目的投标文件编制、检查、印装以及投标工作，项目均成功中标，效果显著。</t>
  </si>
  <si>
    <t>服务项目合格+100；培训考核-50</t>
  </si>
  <si>
    <t>服务项目合格+190；培训考核-50</t>
  </si>
  <si>
    <t>服务项目合格+270；江西省人员空缺，工作量负担翻倍，仍保持工作热情和持久力+500</t>
  </si>
  <si>
    <t>协助配合公司安装肇庆、汕尾等地方的垃圾焚烧企业的数采仪，特奖励200；服务项目管理合格+250</t>
  </si>
  <si>
    <t>服务项目管理合格（本月360，补上月120）</t>
  </si>
  <si>
    <t>服务项目管理不合格-200；培训考核-50</t>
  </si>
  <si>
    <t>服务项目管理合格+810；培训考核-100</t>
  </si>
  <si>
    <t>积极配合完成广州项目前期招投标和数据梳理工作，特奖励200；培训考核-50</t>
  </si>
  <si>
    <t>服务项目管理不合格</t>
  </si>
  <si>
    <t>由于负责光大集团业务及垃圾焚烧企业的培训并负责省厅工作对接任务较重，特奖励500，服务项目管理合格-190（两个项目，一个不合格-240，一个合格—+50）；培训考核-50;主管的共享第二季度考核表现突出+500</t>
  </si>
  <si>
    <t>服务项目管理合格+250；培训考核-100</t>
  </si>
  <si>
    <t>服务项目管理合格+140；培训不合格-50</t>
  </si>
  <si>
    <t>服务项目管理合格+190;本月协助服务经理负责大区的技术指导，检查四川验收资料，帮助四川升级4.2系统，协助解决大区内垃圾焚烧问题处理+300</t>
  </si>
  <si>
    <t>服务项目管理合格+140；培训考核-50；能够在今年合同只有一个人的情况下，做好服务工作，工作任务大+200。</t>
  </si>
  <si>
    <r>
      <rPr>
        <sz val="11"/>
        <color theme="1"/>
        <rFont val="等线"/>
        <family val="3"/>
        <charset val="134"/>
        <scheme val="minor"/>
      </rPr>
      <t>7</t>
    </r>
    <r>
      <rPr>
        <sz val="11"/>
        <color theme="1"/>
        <rFont val="等线"/>
        <family val="3"/>
        <charset val="134"/>
        <scheme val="minor"/>
      </rPr>
      <t>0</t>
    </r>
  </si>
  <si>
    <r>
      <rPr>
        <sz val="11"/>
        <color theme="1"/>
        <rFont val="等线"/>
        <family val="3"/>
        <charset val="134"/>
        <scheme val="minor"/>
      </rPr>
      <t>5</t>
    </r>
    <r>
      <rPr>
        <sz val="11"/>
        <color theme="1"/>
        <rFont val="等线"/>
        <family val="3"/>
        <charset val="134"/>
        <scheme val="minor"/>
      </rPr>
      <t>00</t>
    </r>
  </si>
  <si>
    <t>第二季度主管的贡献考核，成绩突出+500</t>
  </si>
  <si>
    <t>200</t>
  </si>
  <si>
    <t>吕哲能够在工作中积极主动，得到客户好评，在咸阳市项目及运维中经常随客户加班加点进行检查。</t>
  </si>
  <si>
    <r>
      <rPr>
        <sz val="11"/>
        <color theme="1"/>
        <rFont val="等线"/>
        <family val="3"/>
        <charset val="134"/>
        <scheme val="minor"/>
      </rPr>
      <t>1</t>
    </r>
    <r>
      <rPr>
        <sz val="11"/>
        <color theme="1"/>
        <rFont val="等线"/>
        <family val="3"/>
        <charset val="134"/>
        <scheme val="minor"/>
      </rPr>
      <t>50</t>
    </r>
  </si>
  <si>
    <t>服务项目管理合格+170；第二季度主管的贡献考核，成绩突出+500</t>
  </si>
  <si>
    <t>服务项目合格+140</t>
  </si>
  <si>
    <t>服务项目管理合格+90；培训考核-50</t>
  </si>
  <si>
    <t>服务项目管理合格+40；杨浩能够保证完成自己工作的同时，协助区域其他人员进行好工作辅助。并且在运城市县级版工作实施中主动承担工作加班加点完成。在吕梁市升级改造项目中能够做好售前技术支持工作+500</t>
  </si>
  <si>
    <t>承担部门标书协调及编写工作，本月标书众多，工作量大</t>
  </si>
  <si>
    <t>本职工作之余承担部门标书工作，态度积极</t>
  </si>
  <si>
    <t>配合招投标工作，态度积极，无差错</t>
  </si>
  <si>
    <t>工作认真负责，积极整理常见问题解析，形成知识库，分享给部门人员。</t>
  </si>
  <si>
    <r>
      <rPr>
        <sz val="11"/>
        <color theme="1"/>
        <rFont val="等线"/>
        <family val="3"/>
        <charset val="134"/>
        <scheme val="minor"/>
      </rPr>
      <t>每周末加班补录垃圾焚烧企业数据+</t>
    </r>
    <r>
      <rPr>
        <sz val="11"/>
        <color theme="1"/>
        <rFont val="等线"/>
        <family val="3"/>
        <charset val="134"/>
        <scheme val="minor"/>
      </rPr>
      <t>200</t>
    </r>
  </si>
  <si>
    <r>
      <rPr>
        <sz val="11"/>
        <color theme="1"/>
        <rFont val="等线"/>
        <family val="3"/>
        <charset val="134"/>
        <scheme val="minor"/>
      </rPr>
      <t>值守考核积分1</t>
    </r>
    <r>
      <rPr>
        <sz val="11"/>
        <color theme="1"/>
        <rFont val="等线"/>
        <family val="3"/>
        <charset val="134"/>
        <scheme val="minor"/>
      </rPr>
      <t>14，工作认真负责，新人进步较大</t>
    </r>
  </si>
  <si>
    <t>值守考核积分140，工作认真负责，能够在于洋出差期间承担相关工作</t>
  </si>
  <si>
    <t>50</t>
    <phoneticPr fontId="1" type="noConversion"/>
  </si>
  <si>
    <t>服务项目管理合格+260</t>
    <phoneticPr fontId="1" type="noConversion"/>
  </si>
  <si>
    <t>在部级人员空缺情况下，能够分担部级督查中心服务、垃圾焚烧部分服务</t>
    <phoneticPr fontId="1" type="noConversion"/>
  </si>
  <si>
    <t>天长</t>
    <phoneticPr fontId="1" type="noConversion"/>
  </si>
  <si>
    <t>协助研发部门对广西的本地在线监控系统的实施工作巨大，特奖励500；服务项目管理合格+100</t>
  </si>
  <si>
    <t>6-7月协助天津市局完整病毒后数据恢复工作，现场工作中得到用户肯定+500；服务项目合格+60；培训考核-50.</t>
  </si>
  <si>
    <t>刘希鑫</t>
    <phoneticPr fontId="7" type="noConversion"/>
  </si>
  <si>
    <t>彭亚萍</t>
    <phoneticPr fontId="7" type="noConversion"/>
  </si>
  <si>
    <t>高磊</t>
    <phoneticPr fontId="7" type="noConversion"/>
  </si>
  <si>
    <t>陈磊2</t>
    <phoneticPr fontId="7" type="noConversion"/>
  </si>
  <si>
    <t>秦喜红</t>
    <phoneticPr fontId="7" type="noConversion"/>
  </si>
  <si>
    <t>王志文</t>
    <phoneticPr fontId="7" type="noConversion"/>
  </si>
  <si>
    <t>李红燕</t>
    <phoneticPr fontId="7" type="noConversion"/>
  </si>
  <si>
    <t>段尧</t>
    <phoneticPr fontId="7" type="noConversion"/>
  </si>
  <si>
    <t>贺浩</t>
    <phoneticPr fontId="7" type="noConversion"/>
  </si>
  <si>
    <t>王小莎</t>
    <phoneticPr fontId="7" type="noConversion"/>
  </si>
  <si>
    <t>王超</t>
    <phoneticPr fontId="7" type="noConversion"/>
  </si>
  <si>
    <t>代毛</t>
    <phoneticPr fontId="7" type="noConversion"/>
  </si>
  <si>
    <t>杨曦</t>
    <phoneticPr fontId="7" type="noConversion"/>
  </si>
  <si>
    <t>刘坤</t>
    <phoneticPr fontId="7" type="noConversion"/>
  </si>
  <si>
    <t>王发</t>
    <phoneticPr fontId="7" type="noConversion"/>
  </si>
  <si>
    <t>黄杰</t>
    <phoneticPr fontId="7" type="noConversion"/>
  </si>
  <si>
    <t>陈惠平</t>
    <phoneticPr fontId="7" type="noConversion"/>
  </si>
  <si>
    <t>张云山</t>
    <phoneticPr fontId="7" type="noConversion"/>
  </si>
  <si>
    <t>黄常铮</t>
    <phoneticPr fontId="7" type="noConversion"/>
  </si>
  <si>
    <t>方耀辉</t>
    <phoneticPr fontId="7" type="noConversion"/>
  </si>
  <si>
    <t>曾宸</t>
    <phoneticPr fontId="7" type="noConversion"/>
  </si>
  <si>
    <t>庄丹凤</t>
    <phoneticPr fontId="7" type="noConversion"/>
  </si>
  <si>
    <t>张远林</t>
    <phoneticPr fontId="7" type="noConversion"/>
  </si>
  <si>
    <t>贾梓琦</t>
    <phoneticPr fontId="7" type="noConversion"/>
  </si>
  <si>
    <t>刘俊良</t>
    <phoneticPr fontId="7" type="noConversion"/>
  </si>
  <si>
    <t>江苏省厅67.8万合同的提成，因合同事项未确认开发金额，待确认变更合同事项后再计算提成，涉及提成金额16272元</t>
    <phoneticPr fontId="7" type="noConversion"/>
  </si>
  <si>
    <t>代领陈媚提成</t>
    <phoneticPr fontId="7" type="noConversion"/>
  </si>
  <si>
    <t>黄啸</t>
    <phoneticPr fontId="7" type="noConversion"/>
  </si>
  <si>
    <t>中山市广业龙澄环保有限公司</t>
  </si>
  <si>
    <t>中山市天乙能源有限公司</t>
  </si>
  <si>
    <t>德惠市德佳环保能源有限公司</t>
  </si>
  <si>
    <t>宁夏回族自治区生态环境信息与应急中心</t>
  </si>
  <si>
    <t>江苏省生态环境监控中心（江苏省环境信息中心）</t>
  </si>
  <si>
    <t>驻地服务（省级，2人1年）</t>
  </si>
  <si>
    <t>仙桃绿色东方环保发电有限公司</t>
  </si>
  <si>
    <t>数采仪2套（新版，专版，含安装，质保1年）；商品销售（GPS模块1个）</t>
  </si>
  <si>
    <t>龙海市科全监控设备有限公司</t>
  </si>
  <si>
    <t>数采仪1套（新版，专版，含安装，质保1年）；商品销售（GPS模块3个）</t>
  </si>
  <si>
    <t>重庆丰盛三峰环保发电有限公司</t>
  </si>
  <si>
    <t>数采仪4套（新版，专版，含安装，质保1年）；商品销售（GPS模块8个）</t>
  </si>
  <si>
    <t>江门市生态环境局新会分局</t>
  </si>
  <si>
    <t>技术服务（巡检）</t>
  </si>
  <si>
    <t>瀚蓝绿电固废处理（佛山）有限公司</t>
  </si>
  <si>
    <t>商品销售（GPS模块10个）</t>
  </si>
  <si>
    <t>泰兴市三峰环保能源有限公司</t>
  </si>
  <si>
    <t>数采仪1套（新版，专版，含安装，质保1年）；商品销售（GPS模块2个）</t>
  </si>
  <si>
    <t>瀚蓝（孝感）固废处理有限公司</t>
  </si>
  <si>
    <t>新余市渝水生态环境局</t>
  </si>
  <si>
    <t>驻地服务（区县，1人2年）</t>
  </si>
  <si>
    <t>生态环境部信息中心</t>
  </si>
  <si>
    <t>驻地服务（市级，1人4个月）、维护维修</t>
  </si>
  <si>
    <t>珠海市生态环境局</t>
  </si>
  <si>
    <t>驻地服务（市级，2人1年）</t>
  </si>
  <si>
    <t>霍邱海创环境工程有限责任公司</t>
  </si>
  <si>
    <t>西安泾渭康恒环境能源有限公司</t>
  </si>
  <si>
    <t>广东万为控制技术有限公司</t>
  </si>
  <si>
    <t>技术服务（数采仪升级改造）</t>
  </si>
  <si>
    <t>珠海市生态环境局金湾分局</t>
  </si>
  <si>
    <t>武汉深能环保新沟垃圾发电有限公司</t>
  </si>
  <si>
    <t>广西壮族自治区环境监察总队</t>
  </si>
  <si>
    <t>驻地服务（省级，1人1年）</t>
  </si>
  <si>
    <t>瀚蓝（开平）固废处理有限公司</t>
  </si>
  <si>
    <t>广东泰和清环保科技有限公司</t>
  </si>
  <si>
    <r>
      <rPr>
        <sz val="10"/>
        <rFont val="宋体"/>
        <family val="3"/>
        <charset val="134"/>
      </rPr>
      <t>内蒙古亿点科技有限公司</t>
    </r>
  </si>
  <si>
    <t>北京雪迪龙科技股份有限公司</t>
  </si>
  <si>
    <t>重庆三峰百果园环保发电有限公司</t>
  </si>
  <si>
    <t>广州同周自控设备有限公司</t>
  </si>
  <si>
    <r>
      <rPr>
        <sz val="10"/>
        <rFont val="宋体"/>
        <family val="3"/>
        <charset val="134"/>
      </rPr>
      <t>广州同周自控设备有限公司</t>
    </r>
  </si>
  <si>
    <t>汕尾三峰环保发电有限公司</t>
  </si>
  <si>
    <t>无锡新标信息技术有限公司</t>
  </si>
  <si>
    <t>驻地服务（市级,1人1年）</t>
  </si>
  <si>
    <t>延吉天楹环保能源有限公司</t>
  </si>
  <si>
    <t>技术服务（培训服务）</t>
  </si>
  <si>
    <t>菏泽市生态环境局</t>
  </si>
  <si>
    <t>技术服务（迁移）</t>
  </si>
  <si>
    <t>光大城乡再生能源（钟祥）有限公司</t>
  </si>
  <si>
    <t>北京航天益来电子科技有限公司</t>
  </si>
  <si>
    <r>
      <t>驻地服务（省级，2人</t>
    </r>
    <r>
      <rPr>
        <sz val="10"/>
        <rFont val="Arial"/>
        <family val="2"/>
      </rPr>
      <t>1</t>
    </r>
    <r>
      <rPr>
        <sz val="10"/>
        <rFont val="宋体"/>
        <family val="3"/>
        <charset val="134"/>
      </rPr>
      <t>年零1个月）</t>
    </r>
  </si>
  <si>
    <r>
      <t>驻地服务（市级</t>
    </r>
    <r>
      <rPr>
        <sz val="10"/>
        <rFont val="Arial"/>
        <family val="2"/>
      </rPr>
      <t>7</t>
    </r>
    <r>
      <rPr>
        <sz val="10"/>
        <rFont val="宋体"/>
        <family val="3"/>
        <charset val="134"/>
      </rPr>
      <t>人，</t>
    </r>
    <r>
      <rPr>
        <sz val="10"/>
        <rFont val="Arial"/>
        <family val="2"/>
      </rPr>
      <t>1</t>
    </r>
    <r>
      <rPr>
        <sz val="10"/>
        <rFont val="宋体"/>
        <family val="3"/>
        <charset val="134"/>
      </rPr>
      <t>年零1个月）</t>
    </r>
  </si>
  <si>
    <t>李惠惠980、刘祥辉980</t>
  </si>
  <si>
    <t>光大环保（中国）有限公司</t>
  </si>
  <si>
    <t>光大环保（中国）有限公司在线监测数据平台运维服务</t>
  </si>
  <si>
    <t>乐山市生态环境局</t>
  </si>
  <si>
    <t>乐山市生态环境局重点污染源自动监控系统运维服务</t>
  </si>
  <si>
    <t>白城市环境监察支队</t>
  </si>
  <si>
    <t xml:space="preserve">国发系统应用程序迁移技术服务 </t>
  </si>
  <si>
    <t>山西省环境监控中心</t>
  </si>
  <si>
    <t>山西省环境监控中心重点污染源自动监控系统数据处理服务项目</t>
  </si>
  <si>
    <t>刘希鑫</t>
    <phoneticPr fontId="1" type="noConversion"/>
  </si>
  <si>
    <t>段尧（已发放17625）</t>
    <phoneticPr fontId="1" type="noConversion"/>
  </si>
  <si>
    <t>贺浩</t>
    <phoneticPr fontId="1" type="noConversion"/>
  </si>
  <si>
    <t>高磊</t>
    <phoneticPr fontId="1" type="noConversion"/>
  </si>
  <si>
    <t>段尧</t>
    <phoneticPr fontId="1" type="noConversion"/>
  </si>
  <si>
    <t>2020年6月企业级服务销售奖励表</t>
  </si>
  <si>
    <t xml:space="preserve">期间：2020年6月1日--2020年6月30日   </t>
  </si>
  <si>
    <t>单位：元</t>
  </si>
  <si>
    <t>部门名称</t>
  </si>
  <si>
    <t>客户名称</t>
  </si>
  <si>
    <t>摘要</t>
  </si>
  <si>
    <t>合同额</t>
  </si>
  <si>
    <t>本次回款额</t>
  </si>
  <si>
    <t>奖励比例</t>
  </si>
  <si>
    <t>奖励金额</t>
  </si>
  <si>
    <t>服务运营部</t>
  </si>
  <si>
    <t>东电光电半导体设备（昆山）有限公司</t>
  </si>
  <si>
    <t>环保税咨询服务报价单</t>
  </si>
  <si>
    <t>王小莎</t>
  </si>
  <si>
    <t>吉林省鑫祥有限责任公司</t>
  </si>
  <si>
    <t>光大环保能源（博罗）有限公司</t>
  </si>
  <si>
    <t>自贡能投华西环保发电有限公司</t>
  </si>
  <si>
    <t>洛阳环洛再生能源有限公司</t>
  </si>
  <si>
    <t>攀枝花旺能环保能源有限公司</t>
  </si>
  <si>
    <t>中节能（临沂）环保能源有限公司</t>
  </si>
  <si>
    <t>浙江富春江环保热电股份有限公司</t>
  </si>
  <si>
    <t>大理三峰再生能源发电有限公司</t>
  </si>
  <si>
    <t>昆山鹿城垃圾发电有限公司</t>
  </si>
  <si>
    <t>中节能（石家庄）环保能源有限公司</t>
  </si>
  <si>
    <t>福建保罗环保能源有限公司</t>
  </si>
  <si>
    <t>陈媚980</t>
  </si>
  <si>
    <t>陈媚离职，经本人确认，提成将发给“代毛”由代毛转交</t>
  </si>
  <si>
    <t>陈媚196</t>
  </si>
  <si>
    <t>标黄跨区域剩余分配比例为：
陈磊2、
张云山、
黄常铮、
方耀辉、
曾宸、
陈惠平、
庄丹凤、
张远林，
以上八人各269.5</t>
    <phoneticPr fontId="7" type="noConversion"/>
  </si>
  <si>
    <t>陈媚392</t>
  </si>
  <si>
    <t>高密利朗明德环保科技有限公司</t>
  </si>
  <si>
    <t>济源霖林环保能源有限公司</t>
  </si>
  <si>
    <t>霸州中电环保发电有限公司</t>
  </si>
  <si>
    <r>
      <t>李红2</t>
    </r>
    <r>
      <rPr>
        <sz val="11"/>
        <color theme="1"/>
        <rFont val="等线"/>
        <family val="3"/>
        <charset val="134"/>
        <scheme val="minor"/>
      </rPr>
      <t>180、贺浩980</t>
    </r>
    <phoneticPr fontId="7" type="noConversion"/>
  </si>
  <si>
    <t>广水市康恒新能源有限公司</t>
  </si>
  <si>
    <r>
      <t>杨曦、刘坤各9</t>
    </r>
    <r>
      <rPr>
        <sz val="11"/>
        <color theme="1"/>
        <rFont val="等线"/>
        <family val="3"/>
        <charset val="134"/>
        <scheme val="minor"/>
      </rPr>
      <t>80</t>
    </r>
    <phoneticPr fontId="7" type="noConversion"/>
  </si>
  <si>
    <t>北京高安屯垃圾焚烧有限公司</t>
  </si>
  <si>
    <r>
      <t>李红燕9</t>
    </r>
    <r>
      <rPr>
        <sz val="11"/>
        <color theme="1"/>
        <rFont val="等线"/>
        <family val="3"/>
        <charset val="134"/>
        <scheme val="minor"/>
      </rPr>
      <t>80，贾梓琦、刘俊良各490</t>
    </r>
    <phoneticPr fontId="7" type="noConversion"/>
  </si>
  <si>
    <t>信阳康恒新能源有限公司</t>
  </si>
  <si>
    <r>
      <t>杨曦、刘坤各1</t>
    </r>
    <r>
      <rPr>
        <sz val="11"/>
        <color theme="1"/>
        <rFont val="等线"/>
        <family val="3"/>
        <charset val="134"/>
        <scheme val="minor"/>
      </rPr>
      <t>960</t>
    </r>
    <phoneticPr fontId="7" type="noConversion"/>
  </si>
  <si>
    <t>广州环投从化环保能源有限公司</t>
  </si>
  <si>
    <t>广州环投南沙环保能源有限公司</t>
  </si>
  <si>
    <t>中节能（天水）环保能源有限公司</t>
  </si>
  <si>
    <t>李惠惠588</t>
  </si>
  <si>
    <t>珠海康恒环保有限公司</t>
  </si>
  <si>
    <t>杨曦、刘坤各2940</t>
    <phoneticPr fontId="7" type="noConversion"/>
  </si>
  <si>
    <t>周口市丰泉环保电力有限公司</t>
  </si>
  <si>
    <t>巴中威澳环保发电有限公司</t>
  </si>
  <si>
    <t>达州佳境环保再生资源有限公司</t>
  </si>
  <si>
    <t>永城协鑫再生能源发电有限公司</t>
  </si>
  <si>
    <t>安顺绿色动力再生能源有限公司</t>
  </si>
  <si>
    <t>三明市金利亚环保科技投资有限公司</t>
  </si>
  <si>
    <t>备注：</t>
  </si>
  <si>
    <t>1、服务平台，巨鹿县聚力环保有限公司（合同额62400元，3台数采仪，含1次安装，专版）2020年5月已收款1台并已计算提成，2020年6月变更为2次安装，2020年6月追溯提成：</t>
  </si>
  <si>
    <t>数采仪3套（新版，专版，含2次安装，质保1年）；商品销售（GPS模块3个）</t>
  </si>
  <si>
    <r>
      <rPr>
        <b/>
        <sz val="10"/>
        <rFont val="Arial"/>
        <family val="2"/>
      </rPr>
      <t>2</t>
    </r>
    <r>
      <rPr>
        <b/>
        <sz val="10"/>
        <rFont val="宋体"/>
        <family val="3"/>
        <charset val="134"/>
      </rPr>
      <t>、服务平台，唐山沃博商贸有限公司经销数采仪</t>
    </r>
    <r>
      <rPr>
        <b/>
        <sz val="10"/>
        <rFont val="Arial"/>
        <family val="2"/>
      </rPr>
      <t>10</t>
    </r>
    <r>
      <rPr>
        <b/>
        <sz val="10"/>
        <rFont val="宋体"/>
        <family val="3"/>
        <charset val="134"/>
      </rPr>
      <t>套（新版，不含安装，质保</t>
    </r>
    <r>
      <rPr>
        <b/>
        <sz val="10"/>
        <rFont val="Arial"/>
        <family val="2"/>
      </rPr>
      <t>1</t>
    </r>
    <r>
      <rPr>
        <b/>
        <sz val="10"/>
        <rFont val="宋体"/>
        <family val="3"/>
        <charset val="134"/>
      </rPr>
      <t>年）；</t>
    </r>
    <r>
      <rPr>
        <b/>
        <sz val="10"/>
        <rFont val="Arial"/>
        <family val="2"/>
      </rPr>
      <t>12</t>
    </r>
    <r>
      <rPr>
        <b/>
        <sz val="10"/>
        <rFont val="宋体"/>
        <family val="3"/>
        <charset val="134"/>
      </rPr>
      <t>月共收款</t>
    </r>
    <r>
      <rPr>
        <b/>
        <sz val="10"/>
        <rFont val="Arial"/>
        <family val="2"/>
      </rPr>
      <t>4</t>
    </r>
    <r>
      <rPr>
        <b/>
        <sz val="10"/>
        <rFont val="宋体"/>
        <family val="3"/>
        <charset val="134"/>
      </rPr>
      <t>套的</t>
    </r>
    <r>
      <rPr>
        <b/>
        <sz val="10"/>
        <rFont val="Arial"/>
        <family val="2"/>
      </rPr>
      <t>90%</t>
    </r>
    <r>
      <rPr>
        <b/>
        <sz val="10"/>
        <rFont val="宋体"/>
        <family val="3"/>
        <charset val="134"/>
      </rPr>
      <t>共</t>
    </r>
    <r>
      <rPr>
        <b/>
        <sz val="10"/>
        <rFont val="Arial"/>
        <family val="2"/>
      </rPr>
      <t>36000</t>
    </r>
    <r>
      <rPr>
        <b/>
        <sz val="10"/>
        <rFont val="宋体"/>
        <family val="3"/>
        <charset val="134"/>
      </rPr>
      <t>元，因客户可能会退货，故暂不提成，现根据服务运营部反映，已安装稳定，不会退货，故本月追溯提成：</t>
    </r>
  </si>
  <si>
    <t>唐山沃博商贸有限公司</t>
  </si>
  <si>
    <t>3、服务平台，2020年5月已收到款但未收到合同5笔共175000元未计算提成，2020年6月收到其中2个合同（廉江市绿色东方新能源有限公司22000元，亳州洁能电力有限公司44000元），故本月追溯提成：</t>
  </si>
  <si>
    <t>数采仪2套（新版，专版，含安装，质保1年);商品销售（GPS模块2个）</t>
  </si>
  <si>
    <t>4、M1销售部-崔巍组，广西壮族自治区环境监察总队（驻地服务（省级，1人1年）、技术开发）168万，2019年8月、9月分别收款100.8万元、50.4万元，并已计算提成，2020年6月将驻地服务期限由1年变更为1年零3个月，不影响提成，不予以追溯。</t>
  </si>
  <si>
    <t>5、M2营销部，云南本星环保科技有限公司6月收款3.68万元，因主合同未签订，故暂不提成；</t>
  </si>
  <si>
    <t>6、服务平台，2020年6月已收到款但未收到合同5笔共353300元，暂不提成，待收到合同再计算提成：</t>
    <phoneticPr fontId="7" type="noConversion"/>
  </si>
  <si>
    <r>
      <rPr>
        <sz val="10"/>
        <rFont val="宋体"/>
        <family val="3"/>
        <charset val="134"/>
      </rPr>
      <t>数采仪</t>
    </r>
    <r>
      <rPr>
        <sz val="10"/>
        <rFont val="Arial"/>
        <family val="2"/>
      </rPr>
      <t>24</t>
    </r>
    <r>
      <rPr>
        <sz val="10"/>
        <rFont val="宋体"/>
        <family val="3"/>
        <charset val="134"/>
      </rPr>
      <t>套（新版，不含安装，质保</t>
    </r>
    <r>
      <rPr>
        <sz val="10"/>
        <rFont val="Arial"/>
        <family val="2"/>
      </rPr>
      <t>1</t>
    </r>
    <r>
      <rPr>
        <sz val="10"/>
        <rFont val="宋体"/>
        <family val="3"/>
        <charset val="134"/>
      </rPr>
      <t>年）</t>
    </r>
  </si>
  <si>
    <r>
      <rPr>
        <sz val="10"/>
        <rFont val="宋体"/>
        <family val="3"/>
        <charset val="134"/>
      </rPr>
      <t>数采仪</t>
    </r>
    <r>
      <rPr>
        <sz val="10"/>
        <rFont val="Arial"/>
        <family val="2"/>
      </rPr>
      <t>4</t>
    </r>
    <r>
      <rPr>
        <sz val="10"/>
        <rFont val="宋体"/>
        <family val="3"/>
        <charset val="134"/>
      </rPr>
      <t>套（新版，不含安装，质保</t>
    </r>
    <r>
      <rPr>
        <sz val="10"/>
        <rFont val="Arial"/>
        <family val="2"/>
      </rPr>
      <t>1</t>
    </r>
    <r>
      <rPr>
        <sz val="10"/>
        <rFont val="宋体"/>
        <family val="3"/>
        <charset val="134"/>
      </rPr>
      <t>年）</t>
    </r>
  </si>
  <si>
    <r>
      <rPr>
        <sz val="10"/>
        <rFont val="宋体"/>
        <family val="3"/>
        <charset val="134"/>
      </rPr>
      <t>常熟浦发第二热电能源有限公司</t>
    </r>
  </si>
  <si>
    <r>
      <rPr>
        <sz val="10"/>
        <rFont val="宋体"/>
        <family val="3"/>
        <charset val="134"/>
      </rPr>
      <t>数采仪</t>
    </r>
    <r>
      <rPr>
        <sz val="10"/>
        <rFont val="Arial"/>
        <family val="2"/>
      </rPr>
      <t>3</t>
    </r>
    <r>
      <rPr>
        <sz val="10"/>
        <rFont val="宋体"/>
        <family val="3"/>
        <charset val="134"/>
      </rPr>
      <t>套（新版，专版，含安装，质保</t>
    </r>
    <r>
      <rPr>
        <sz val="10"/>
        <rFont val="Arial"/>
        <family val="2"/>
      </rPr>
      <t>1</t>
    </r>
    <r>
      <rPr>
        <sz val="10"/>
        <rFont val="宋体"/>
        <family val="3"/>
        <charset val="134"/>
      </rPr>
      <t>年）；商品销售（</t>
    </r>
    <r>
      <rPr>
        <sz val="10"/>
        <rFont val="Arial"/>
        <family val="2"/>
      </rPr>
      <t>GPS</t>
    </r>
    <r>
      <rPr>
        <sz val="10"/>
        <rFont val="宋体"/>
        <family val="3"/>
        <charset val="134"/>
      </rPr>
      <t>模块</t>
    </r>
    <r>
      <rPr>
        <sz val="10"/>
        <rFont val="Arial"/>
        <family val="2"/>
      </rPr>
      <t>3</t>
    </r>
    <r>
      <rPr>
        <sz val="10"/>
        <rFont val="宋体"/>
        <family val="3"/>
        <charset val="134"/>
      </rPr>
      <t>个）</t>
    </r>
  </si>
  <si>
    <r>
      <rPr>
        <sz val="10"/>
        <rFont val="宋体"/>
        <family val="3"/>
        <charset val="134"/>
      </rPr>
      <t>内蒙古凡动网络科技有限公司</t>
    </r>
  </si>
  <si>
    <r>
      <rPr>
        <sz val="10"/>
        <rFont val="宋体"/>
        <family val="3"/>
        <charset val="134"/>
      </rPr>
      <t>数采仪</t>
    </r>
    <r>
      <rPr>
        <sz val="10"/>
        <rFont val="Arial"/>
        <family val="2"/>
      </rPr>
      <t>1</t>
    </r>
    <r>
      <rPr>
        <sz val="10"/>
        <rFont val="宋体"/>
        <family val="3"/>
        <charset val="134"/>
      </rPr>
      <t>套（新版，不含安装，质保</t>
    </r>
    <r>
      <rPr>
        <sz val="10"/>
        <rFont val="Arial"/>
        <family val="2"/>
      </rPr>
      <t>1</t>
    </r>
    <r>
      <rPr>
        <sz val="10"/>
        <rFont val="宋体"/>
        <family val="3"/>
        <charset val="134"/>
      </rPr>
      <t>年）</t>
    </r>
  </si>
  <si>
    <r>
      <rPr>
        <sz val="10"/>
        <rFont val="宋体"/>
        <family val="3"/>
        <charset val="134"/>
      </rPr>
      <t>太和县天楹环保能源有限公司</t>
    </r>
  </si>
  <si>
    <t>本月追溯75%，即78元</t>
    <phoneticPr fontId="1" type="noConversion"/>
  </si>
  <si>
    <t>本月追溯75%金额，即728元</t>
    <phoneticPr fontId="1" type="noConversion"/>
  </si>
  <si>
    <t>本月追溯75%金额，即1785元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</si>
</sst>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00_);[Red]\(#,##0.00\)"/>
    <numFmt numFmtId="177" formatCode="0.0%"/>
    <numFmt numFmtId="178" formatCode="0_);[Red]\(0\)"/>
    <numFmt numFmtId="179" formatCode="#,##0_ "/>
    <numFmt numFmtId="180" formatCode="0.0_ "/>
    <numFmt numFmtId="181" formatCode="#,##0.00_ "/>
    <numFmt numFmtId="182" formatCode="#,##0_ ;[Red]\-#,##0\ "/>
    <numFmt numFmtId="186" formatCode="#,##0_);[Red]\(#,##0\)"/>
  </numFmts>
  <fonts count="41">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b/>
      <sz val="12"/>
      <name val="宋体"/>
      <family val="3"/>
      <charset val="134"/>
    </font>
    <font>
      <b/>
      <sz val="11"/>
      <name val="宋体"/>
      <family val="3"/>
      <charset val="134"/>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1"/>
      <color theme="1"/>
      <name val="等线"/>
      <charset val="134"/>
      <scheme val="minor"/>
    </font>
    <font>
      <b/>
      <sz val="12"/>
      <color theme="1"/>
      <name val="等线"/>
      <charset val="134"/>
      <scheme val="minor"/>
    </font>
    <font>
      <b/>
      <sz val="12"/>
      <name val="等线"/>
      <charset val="134"/>
      <scheme val="minor"/>
    </font>
    <font>
      <sz val="10"/>
      <color theme="1"/>
      <name val="等线"/>
      <charset val="134"/>
      <scheme val="minor"/>
    </font>
    <font>
      <sz val="10"/>
      <color theme="1"/>
      <name val="等线"/>
      <family val="3"/>
      <charset val="134"/>
      <scheme val="minor"/>
    </font>
    <font>
      <sz val="10"/>
      <color theme="1"/>
      <name val="Arial"/>
      <family val="2"/>
    </font>
    <font>
      <sz val="10"/>
      <color rgb="FF000000"/>
      <name val="微软雅黑"/>
      <family val="2"/>
      <charset val="134"/>
    </font>
    <font>
      <b/>
      <sz val="9"/>
      <color rgb="FFFF0000"/>
      <name val="等线"/>
      <family val="3"/>
      <charset val="134"/>
      <scheme val="minor"/>
    </font>
    <font>
      <sz val="10"/>
      <name val="等线"/>
      <charset val="134"/>
      <scheme val="minor"/>
    </font>
    <font>
      <b/>
      <sz val="11"/>
      <color rgb="FFFF0000"/>
      <name val="宋体"/>
      <family val="3"/>
      <charset val="134"/>
    </font>
    <font>
      <sz val="10"/>
      <name val="Arial"/>
      <family val="2"/>
    </font>
    <font>
      <sz val="10"/>
      <color theme="1"/>
      <name val="宋体"/>
      <family val="3"/>
      <charset val="134"/>
    </font>
    <font>
      <b/>
      <sz val="10"/>
      <color theme="1"/>
      <name val="等线"/>
      <family val="3"/>
      <charset val="134"/>
      <scheme val="minor"/>
    </font>
    <font>
      <sz val="10"/>
      <color rgb="FFFF0000"/>
      <name val="等线"/>
      <family val="3"/>
      <charset val="134"/>
      <scheme val="minor"/>
    </font>
    <font>
      <sz val="11"/>
      <color theme="1"/>
      <name val="等线"/>
      <family val="2"/>
      <charset val="134"/>
      <scheme val="minor"/>
    </font>
    <font>
      <b/>
      <sz val="10"/>
      <name val="等线"/>
      <family val="3"/>
      <charset val="134"/>
      <scheme val="minor"/>
    </font>
    <font>
      <sz val="11"/>
      <name val="等线"/>
      <family val="3"/>
      <charset val="134"/>
      <scheme val="minor"/>
    </font>
    <font>
      <sz val="11"/>
      <name val="等线"/>
      <charset val="134"/>
      <scheme val="minor"/>
    </font>
    <font>
      <b/>
      <sz val="10"/>
      <color theme="1"/>
      <name val="Arial"/>
      <family val="2"/>
    </font>
    <font>
      <b/>
      <sz val="18"/>
      <name val="宋体"/>
      <family val="3"/>
      <charset val="134"/>
    </font>
    <font>
      <sz val="11"/>
      <name val="宋体"/>
      <family val="3"/>
      <charset val="134"/>
    </font>
    <font>
      <b/>
      <sz val="10"/>
      <color theme="1"/>
      <name val="宋体"/>
      <family val="3"/>
      <charset val="134"/>
    </font>
    <font>
      <sz val="11"/>
      <color rgb="FFFF0000"/>
      <name val="等线"/>
      <family val="3"/>
      <charset val="134"/>
      <scheme val="minor"/>
    </font>
    <font>
      <sz val="11"/>
      <color rgb="FFFF0000"/>
      <name val="等线"/>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bottom/>
      <diagonal/>
    </border>
    <border>
      <left style="thin">
        <color auto="1"/>
      </left>
      <right style="thin">
        <color auto="1"/>
      </right>
      <top style="thin">
        <color auto="1"/>
      </top>
      <bottom/>
      <diagonal/>
    </border>
    <border>
      <left style="medium">
        <color indexed="64"/>
      </left>
      <right style="thin">
        <color auto="1"/>
      </right>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indexed="64"/>
      </left>
      <right style="thin">
        <color auto="1"/>
      </right>
      <top style="thin">
        <color auto="1"/>
      </top>
      <bottom style="medium">
        <color indexed="64"/>
      </bottom>
      <diagonal/>
    </border>
    <border>
      <left style="medium">
        <color indexed="64"/>
      </left>
      <right/>
      <top style="medium">
        <color auto="1"/>
      </top>
      <bottom/>
      <diagonal/>
    </border>
    <border>
      <left style="medium">
        <color indexed="64"/>
      </left>
      <right/>
      <top/>
      <bottom style="medium">
        <color indexed="64"/>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s>
  <cellStyleXfs count="41">
    <xf numFmtId="0" fontId="0" fillId="0" borderId="0">
      <alignment vertical="center"/>
    </xf>
    <xf numFmtId="0" fontId="2"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2" fillId="0" borderId="0">
      <alignment vertical="center"/>
    </xf>
    <xf numFmtId="43" fontId="22"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0" fontId="5" fillId="0" borderId="0"/>
    <xf numFmtId="0" fontId="5" fillId="0" borderId="0">
      <alignment vertical="center"/>
    </xf>
    <xf numFmtId="0" fontId="5" fillId="0" borderId="0"/>
    <xf numFmtId="43" fontId="2" fillId="0" borderId="0" applyFont="0" applyFill="0" applyBorder="0" applyAlignment="0" applyProtection="0">
      <alignment vertical="center"/>
    </xf>
    <xf numFmtId="9" fontId="5"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0" fontId="5" fillId="0" borderId="0">
      <alignment vertical="center"/>
    </xf>
    <xf numFmtId="9" fontId="31" fillId="0" borderId="0" applyFont="0" applyFill="0" applyBorder="0" applyAlignment="0" applyProtection="0">
      <alignment vertical="center"/>
    </xf>
    <xf numFmtId="0" fontId="5" fillId="0" borderId="0"/>
    <xf numFmtId="0" fontId="5" fillId="0" borderId="0"/>
  </cellStyleXfs>
  <cellXfs count="221">
    <xf numFmtId="0" fontId="0" fillId="0" borderId="0" xfId="0">
      <alignment vertical="center"/>
    </xf>
    <xf numFmtId="0" fontId="0" fillId="0" borderId="0" xfId="0"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10" fillId="0" borderId="20" xfId="6" applyFont="1" applyFill="1" applyBorder="1" applyAlignment="1">
      <alignment horizontal="center" vertical="center" wrapText="1"/>
    </xf>
    <xf numFmtId="178" fontId="10" fillId="0" borderId="20" xfId="6" applyNumberFormat="1" applyFont="1" applyFill="1" applyBorder="1" applyAlignment="1">
      <alignment horizontal="center" vertical="center" wrapText="1"/>
    </xf>
    <xf numFmtId="0" fontId="10" fillId="0" borderId="21" xfId="6" applyFont="1" applyFill="1" applyBorder="1" applyAlignment="1">
      <alignment horizontal="center" vertical="center"/>
    </xf>
    <xf numFmtId="0" fontId="20" fillId="0" borderId="1" xfId="0" applyFont="1" applyFill="1" applyBorder="1" applyAlignment="1">
      <alignment horizontal="center" vertical="center"/>
    </xf>
    <xf numFmtId="0" fontId="16" fillId="0" borderId="0" xfId="6" applyFont="1" applyFill="1" applyBorder="1" applyAlignment="1">
      <alignment horizontal="center" vertical="center" wrapText="1"/>
    </xf>
    <xf numFmtId="0" fontId="10" fillId="0" borderId="19" xfId="6" applyFont="1" applyFill="1" applyBorder="1" applyAlignment="1">
      <alignment horizontal="left" vertical="center" wrapText="1"/>
    </xf>
    <xf numFmtId="0" fontId="0" fillId="0" borderId="0" xfId="0" applyAlignment="1">
      <alignment horizontal="left" vertical="center"/>
    </xf>
    <xf numFmtId="0" fontId="11" fillId="3" borderId="13" xfId="6" applyFont="1" applyFill="1" applyBorder="1" applyAlignment="1">
      <alignment horizontal="center" vertical="center" wrapText="1"/>
    </xf>
    <xf numFmtId="0" fontId="2" fillId="2" borderId="15" xfId="0" applyFont="1" applyFill="1" applyBorder="1" applyAlignment="1">
      <alignment horizontal="center" vertical="center"/>
    </xf>
    <xf numFmtId="0" fontId="6" fillId="2" borderId="1" xfId="26" applyFont="1" applyFill="1" applyBorder="1" applyAlignment="1">
      <alignment horizontal="center" vertical="center" wrapText="1"/>
    </xf>
    <xf numFmtId="0" fontId="14" fillId="0" borderId="3" xfId="29" applyFont="1" applyFill="1" applyBorder="1" applyAlignment="1">
      <alignment horizontal="center" vertical="center" wrapText="1"/>
    </xf>
    <xf numFmtId="0" fontId="14" fillId="0" borderId="4" xfId="29" applyFont="1" applyFill="1" applyBorder="1" applyAlignment="1">
      <alignment horizontal="center" vertical="center" wrapText="1"/>
    </xf>
    <xf numFmtId="176" fontId="14" fillId="0" borderId="4" xfId="29" applyNumberFormat="1" applyFont="1" applyFill="1" applyBorder="1" applyAlignment="1">
      <alignment horizontal="center" vertical="center" wrapText="1"/>
    </xf>
    <xf numFmtId="177" fontId="14" fillId="0" borderId="4" xfId="29" applyNumberFormat="1" applyFont="1" applyFill="1" applyBorder="1" applyAlignment="1">
      <alignment horizontal="center" vertical="center" wrapText="1"/>
    </xf>
    <xf numFmtId="179" fontId="14" fillId="0" borderId="5" xfId="29" applyNumberFormat="1" applyFont="1" applyFill="1" applyBorder="1" applyAlignment="1">
      <alignment horizontal="center" vertical="center" wrapText="1"/>
    </xf>
    <xf numFmtId="0" fontId="2" fillId="0" borderId="0" xfId="20">
      <alignment vertical="center"/>
    </xf>
    <xf numFmtId="0" fontId="23" fillId="0" borderId="1" xfId="0" applyFont="1" applyBorder="1" applyAlignment="1">
      <alignment horizontal="center" vertical="center"/>
    </xf>
    <xf numFmtId="0" fontId="6" fillId="2" borderId="1" xfId="19" applyFont="1" applyFill="1" applyBorder="1" applyAlignment="1">
      <alignment horizontal="center" vertical="center" wrapText="1"/>
    </xf>
    <xf numFmtId="176" fontId="27" fillId="2" borderId="1" xfId="19" applyNumberFormat="1" applyFont="1" applyFill="1" applyBorder="1" applyAlignment="1">
      <alignment vertical="center" wrapText="1"/>
    </xf>
    <xf numFmtId="177" fontId="27" fillId="2" borderId="1" xfId="29" applyNumberFormat="1" applyFont="1" applyFill="1" applyBorder="1" applyAlignment="1">
      <alignment horizontal="center" vertical="center" wrapText="1"/>
    </xf>
    <xf numFmtId="10" fontId="27" fillId="2" borderId="1" xfId="35" applyNumberFormat="1" applyFont="1" applyFill="1" applyBorder="1" applyAlignment="1">
      <alignment horizontal="right" vertical="center" wrapText="1"/>
    </xf>
    <xf numFmtId="0" fontId="2" fillId="2" borderId="23" xfId="0" applyFont="1" applyFill="1" applyBorder="1" applyAlignment="1">
      <alignment horizontal="center" vertical="center"/>
    </xf>
    <xf numFmtId="0" fontId="10" fillId="4" borderId="19" xfId="14" applyFont="1" applyFill="1" applyBorder="1" applyAlignment="1">
      <alignment horizontal="center" vertical="center" wrapText="1"/>
    </xf>
    <xf numFmtId="178" fontId="9" fillId="4" borderId="20" xfId="0" applyNumberFormat="1" applyFont="1" applyFill="1" applyBorder="1" applyAlignment="1">
      <alignment horizontal="center" vertical="center"/>
    </xf>
    <xf numFmtId="176" fontId="24" fillId="4" borderId="21" xfId="0" applyNumberFormat="1" applyFont="1" applyFill="1" applyBorder="1" applyAlignment="1">
      <alignment horizontal="center" vertical="center" wrapText="1"/>
    </xf>
    <xf numFmtId="0" fontId="6" fillId="0" borderId="15" xfId="28" applyFont="1" applyFill="1" applyBorder="1" applyAlignment="1">
      <alignment horizontal="center" vertical="center"/>
    </xf>
    <xf numFmtId="176" fontId="21" fillId="0" borderId="15" xfId="0" applyNumberFormat="1" applyFont="1" applyBorder="1" applyAlignment="1">
      <alignment horizontal="center" vertical="center" shrinkToFit="1"/>
    </xf>
    <xf numFmtId="0" fontId="6" fillId="0" borderId="1" xfId="28" applyFont="1" applyFill="1" applyBorder="1" applyAlignment="1">
      <alignment horizontal="center" vertical="center"/>
    </xf>
    <xf numFmtId="176" fontId="30" fillId="2" borderId="1" xfId="0" applyNumberFormat="1" applyFont="1" applyFill="1" applyBorder="1" applyAlignment="1">
      <alignment horizontal="center" vertical="center" shrinkToFit="1"/>
    </xf>
    <xf numFmtId="176" fontId="21" fillId="0" borderId="1" xfId="0" applyNumberFormat="1" applyFont="1" applyBorder="1" applyAlignment="1">
      <alignment horizontal="center" vertical="center" shrinkToFit="1"/>
    </xf>
    <xf numFmtId="176" fontId="21" fillId="2" borderId="1" xfId="0" applyNumberFormat="1" applyFont="1" applyFill="1" applyBorder="1" applyAlignment="1">
      <alignment horizontal="center" vertical="center" shrinkToFit="1"/>
    </xf>
    <xf numFmtId="176" fontId="21" fillId="0" borderId="23" xfId="0" applyNumberFormat="1" applyFont="1" applyBorder="1" applyAlignment="1">
      <alignment horizontal="center" vertical="center" shrinkToFit="1"/>
    </xf>
    <xf numFmtId="182" fontId="15" fillId="0" borderId="28" xfId="29" applyNumberFormat="1" applyFont="1" applyFill="1" applyBorder="1" applyAlignment="1">
      <alignment horizontal="center" vertical="center" wrapText="1"/>
    </xf>
    <xf numFmtId="182" fontId="15" fillId="0" borderId="17" xfId="29" applyNumberFormat="1" applyFont="1" applyFill="1" applyBorder="1" applyAlignment="1">
      <alignment horizontal="center" vertical="center" wrapText="1"/>
    </xf>
    <xf numFmtId="176" fontId="27" fillId="2" borderId="1" xfId="33" applyNumberFormat="1" applyFont="1" applyFill="1" applyBorder="1" applyAlignment="1">
      <alignment vertical="center" wrapText="1"/>
    </xf>
    <xf numFmtId="181" fontId="27" fillId="2" borderId="1" xfId="0" applyNumberFormat="1" applyFont="1" applyFill="1" applyBorder="1" applyAlignment="1">
      <alignment vertical="center"/>
    </xf>
    <xf numFmtId="182" fontId="27" fillId="2" borderId="6" xfId="21" applyNumberFormat="1" applyFont="1" applyFill="1" applyBorder="1" applyAlignment="1" applyProtection="1">
      <alignment horizontal="right" vertical="center" wrapText="1"/>
    </xf>
    <xf numFmtId="0" fontId="27" fillId="0" borderId="0" xfId="0" applyFont="1" applyFill="1" applyBorder="1" applyAlignment="1">
      <alignment horizontal="center" vertical="center"/>
    </xf>
    <xf numFmtId="0" fontId="29" fillId="0" borderId="0" xfId="20" applyFont="1" applyBorder="1">
      <alignment vertical="center"/>
    </xf>
    <xf numFmtId="0" fontId="2" fillId="0" borderId="0" xfId="20" applyBorder="1">
      <alignment vertical="center"/>
    </xf>
    <xf numFmtId="179" fontId="2" fillId="0" borderId="0" xfId="20" applyNumberFormat="1" applyBorder="1">
      <alignment vertical="center"/>
    </xf>
    <xf numFmtId="182" fontId="2" fillId="0" borderId="0" xfId="20" applyNumberFormat="1" applyBorder="1">
      <alignment vertical="center"/>
    </xf>
    <xf numFmtId="0" fontId="2" fillId="0" borderId="0" xfId="20" applyFill="1" applyBorder="1">
      <alignment vertical="center"/>
    </xf>
    <xf numFmtId="179" fontId="2" fillId="0" borderId="0" xfId="20" applyNumberFormat="1">
      <alignment vertical="center"/>
    </xf>
    <xf numFmtId="176" fontId="27" fillId="0" borderId="1" xfId="19" applyNumberFormat="1" applyFont="1" applyFill="1" applyBorder="1" applyAlignment="1">
      <alignment vertical="center" wrapText="1"/>
    </xf>
    <xf numFmtId="43" fontId="27" fillId="0" borderId="1" xfId="30" applyFont="1" applyFill="1" applyBorder="1" applyAlignment="1" applyProtection="1">
      <alignment horizontal="center" vertical="center" wrapText="1"/>
    </xf>
    <xf numFmtId="43" fontId="27" fillId="0" borderId="15" xfId="19" applyNumberFormat="1" applyFont="1" applyFill="1" applyBorder="1" applyAlignment="1">
      <alignment horizontal="right" vertical="center" wrapText="1"/>
    </xf>
    <xf numFmtId="176" fontId="27" fillId="0" borderId="1" xfId="23" applyNumberFormat="1" applyFont="1" applyFill="1" applyBorder="1" applyAlignment="1">
      <alignment horizontal="right" vertical="center" wrapText="1"/>
    </xf>
    <xf numFmtId="43" fontId="22" fillId="0" borderId="1" xfId="16" applyFont="1" applyFill="1" applyBorder="1" applyAlignment="1">
      <alignment vertical="center"/>
    </xf>
    <xf numFmtId="181" fontId="6" fillId="0" borderId="1" xfId="29" applyNumberFormat="1" applyFont="1" applyFill="1" applyBorder="1" applyAlignment="1">
      <alignment horizontal="center" vertical="center" wrapText="1"/>
    </xf>
    <xf numFmtId="177" fontId="27" fillId="0" borderId="1" xfId="29" applyNumberFormat="1" applyFont="1" applyFill="1" applyBorder="1" applyAlignment="1">
      <alignment horizontal="center" vertical="center" wrapText="1"/>
    </xf>
    <xf numFmtId="176" fontId="27" fillId="0" borderId="6" xfId="19" applyNumberFormat="1" applyFont="1" applyFill="1" applyBorder="1" applyAlignment="1">
      <alignment horizontal="right" vertical="center" wrapText="1"/>
    </xf>
    <xf numFmtId="0" fontId="21" fillId="0" borderId="7" xfId="20" applyFont="1" applyBorder="1" applyAlignment="1">
      <alignment horizontal="center" vertical="center"/>
    </xf>
    <xf numFmtId="0" fontId="21" fillId="0" borderId="7" xfId="20" applyFont="1" applyBorder="1">
      <alignment vertical="center"/>
    </xf>
    <xf numFmtId="179" fontId="21" fillId="0" borderId="7" xfId="20" applyNumberFormat="1" applyFont="1" applyBorder="1">
      <alignment vertical="center"/>
    </xf>
    <xf numFmtId="182" fontId="14" fillId="0" borderId="8" xfId="36" applyNumberFormat="1" applyFont="1" applyFill="1" applyBorder="1" applyAlignment="1">
      <alignment horizontal="right" vertical="center" wrapText="1"/>
    </xf>
    <xf numFmtId="0" fontId="14" fillId="0" borderId="29" xfId="29" applyFont="1" applyFill="1" applyBorder="1" applyAlignment="1">
      <alignment horizontal="center" vertical="center" wrapText="1"/>
    </xf>
    <xf numFmtId="0" fontId="14" fillId="0" borderId="16" xfId="2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26" applyFont="1" applyFill="1" applyBorder="1" applyAlignment="1">
      <alignment horizontal="center" vertical="center" wrapText="1"/>
    </xf>
    <xf numFmtId="176" fontId="27" fillId="0" borderId="1" xfId="33" applyNumberFormat="1" applyFont="1" applyFill="1" applyBorder="1" applyAlignment="1">
      <alignment vertical="center" wrapText="1"/>
    </xf>
    <xf numFmtId="181" fontId="27" fillId="0" borderId="6" xfId="0" applyNumberFormat="1" applyFont="1" applyFill="1" applyBorder="1" applyAlignment="1">
      <alignment vertical="center"/>
    </xf>
    <xf numFmtId="0" fontId="15" fillId="0" borderId="7" xfId="0" applyFont="1" applyFill="1" applyBorder="1" applyAlignment="1">
      <alignment horizontal="center" vertical="center"/>
    </xf>
    <xf numFmtId="0" fontId="15" fillId="0" borderId="7" xfId="0" applyFont="1" applyFill="1" applyBorder="1" applyAlignment="1">
      <alignment vertical="center"/>
    </xf>
    <xf numFmtId="176" fontId="14" fillId="0" borderId="7" xfId="33" applyNumberFormat="1" applyFont="1" applyFill="1" applyBorder="1" applyAlignment="1">
      <alignment vertical="center" wrapText="1"/>
    </xf>
    <xf numFmtId="181" fontId="27" fillId="2" borderId="1" xfId="36" applyNumberFormat="1" applyFont="1" applyFill="1" applyBorder="1" applyAlignment="1">
      <alignment horizontal="right" vertical="center" wrapText="1"/>
    </xf>
    <xf numFmtId="176" fontId="27" fillId="2" borderId="1" xfId="33" applyNumberFormat="1" applyFont="1" applyFill="1" applyBorder="1" applyAlignment="1">
      <alignment horizontal="center" vertical="center" wrapText="1"/>
    </xf>
    <xf numFmtId="182" fontId="27" fillId="2" borderId="1" xfId="21" applyNumberFormat="1" applyFont="1" applyFill="1" applyBorder="1" applyAlignment="1" applyProtection="1">
      <alignment horizontal="right" vertical="center" wrapText="1"/>
    </xf>
    <xf numFmtId="182" fontId="27" fillId="2" borderId="1" xfId="36" applyNumberFormat="1" applyFont="1" applyFill="1" applyBorder="1" applyAlignment="1">
      <alignment horizontal="right" vertical="center" wrapText="1"/>
    </xf>
    <xf numFmtId="0" fontId="6" fillId="2" borderId="0" xfId="28" applyFont="1" applyFill="1" applyBorder="1" applyAlignment="1">
      <alignment horizontal="left" vertical="center" wrapText="1"/>
    </xf>
    <xf numFmtId="0" fontId="23" fillId="2" borderId="0" xfId="0" applyFont="1" applyFill="1" applyBorder="1" applyAlignment="1">
      <alignment horizontal="left" vertical="center" wrapText="1"/>
    </xf>
    <xf numFmtId="0" fontId="6" fillId="2" borderId="14"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6" fillId="3" borderId="9" xfId="6" applyFont="1" applyFill="1" applyBorder="1" applyAlignment="1">
      <alignment horizontal="left" vertical="center" wrapText="1"/>
    </xf>
    <xf numFmtId="0" fontId="26" fillId="3" borderId="10" xfId="6" applyFont="1" applyFill="1" applyBorder="1" applyAlignment="1">
      <alignment horizontal="left" vertical="center" wrapText="1"/>
    </xf>
    <xf numFmtId="0" fontId="16" fillId="0" borderId="18" xfId="6" applyFont="1" applyFill="1" applyBorder="1" applyAlignment="1">
      <alignment horizontal="center" vertical="center" wrapText="1"/>
    </xf>
    <xf numFmtId="0" fontId="21" fillId="0" borderId="25" xfId="20" applyFont="1" applyFill="1" applyBorder="1" applyAlignment="1">
      <alignment horizontal="center" vertical="center" wrapText="1"/>
    </xf>
    <xf numFmtId="0" fontId="21" fillId="0" borderId="24" xfId="20" applyFont="1" applyFill="1" applyBorder="1" applyAlignment="1">
      <alignment horizontal="center" vertical="center" wrapText="1"/>
    </xf>
    <xf numFmtId="0" fontId="21" fillId="0" borderId="27" xfId="20" applyFont="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2" fillId="0" borderId="25" xfId="0" applyFont="1" applyBorder="1" applyAlignment="1">
      <alignment horizontal="right" vertical="center"/>
    </xf>
    <xf numFmtId="0" fontId="12" fillId="0" borderId="23" xfId="0" applyFont="1" applyBorder="1" applyAlignment="1">
      <alignment horizontal="right" vertical="center"/>
    </xf>
    <xf numFmtId="0" fontId="12" fillId="0" borderId="26" xfId="0" applyFont="1" applyBorder="1" applyAlignment="1">
      <alignment horizontal="right" vertical="center"/>
    </xf>
    <xf numFmtId="0" fontId="10" fillId="0" borderId="22" xfId="6" applyFont="1" applyFill="1" applyBorder="1" applyAlignment="1">
      <alignment horizontal="center" vertical="center" wrapText="1"/>
    </xf>
    <xf numFmtId="0" fontId="2" fillId="2" borderId="1"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1" xfId="0" applyFill="1" applyBorder="1" applyAlignment="1">
      <alignment horizontal="center" vertical="center" wrapText="1"/>
    </xf>
    <xf numFmtId="0" fontId="2" fillId="2" borderId="1" xfId="0" applyFont="1" applyFill="1" applyBorder="1" applyAlignment="1">
      <alignment vertical="top" wrapText="1"/>
    </xf>
    <xf numFmtId="0" fontId="33" fillId="2" borderId="1" xfId="0" applyFont="1" applyFill="1" applyBorder="1" applyAlignment="1">
      <alignment horizontal="center" vertical="top" wrapText="1"/>
    </xf>
    <xf numFmtId="0" fontId="0" fillId="2" borderId="1" xfId="0" applyFill="1" applyBorder="1" applyAlignment="1">
      <alignment horizontal="center" vertical="center"/>
    </xf>
    <xf numFmtId="0" fontId="6" fillId="2" borderId="1" xfId="39" applyFont="1" applyFill="1" applyBorder="1" applyAlignment="1">
      <alignment horizontal="center" vertical="center"/>
    </xf>
    <xf numFmtId="0" fontId="33" fillId="2" borderId="1" xfId="0" applyFont="1" applyFill="1" applyBorder="1" applyAlignment="1">
      <alignment horizontal="center" vertical="center"/>
    </xf>
    <xf numFmtId="0" fontId="33" fillId="2" borderId="1" xfId="0" applyFont="1" applyFill="1" applyBorder="1" applyAlignment="1">
      <alignment horizontal="left" vertical="top" wrapText="1"/>
    </xf>
    <xf numFmtId="180" fontId="0" fillId="2" borderId="1" xfId="0" applyNumberFormat="1" applyFill="1" applyBorder="1" applyAlignment="1">
      <alignment horizontal="center" vertical="top" wrapText="1"/>
    </xf>
    <xf numFmtId="180" fontId="2" fillId="2" borderId="1" xfId="0" applyNumberFormat="1" applyFont="1" applyFill="1" applyBorder="1" applyAlignment="1">
      <alignment horizontal="center" vertical="top" wrapText="1"/>
    </xf>
    <xf numFmtId="0" fontId="33"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top" wrapText="1"/>
    </xf>
    <xf numFmtId="0" fontId="0"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center" vertical="top" wrapText="1"/>
    </xf>
    <xf numFmtId="0" fontId="20" fillId="2"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0" fillId="2" borderId="1" xfId="0" applyNumberFormat="1" applyFill="1" applyBorder="1" applyAlignment="1">
      <alignment horizontal="center" vertical="center"/>
    </xf>
    <xf numFmtId="0" fontId="20" fillId="2" borderId="1" xfId="1" applyFont="1" applyFill="1" applyBorder="1" applyAlignment="1">
      <alignment horizontal="center" vertical="center"/>
    </xf>
    <xf numFmtId="0" fontId="25" fillId="2" borderId="1" xfId="1" applyFont="1" applyFill="1" applyBorder="1" applyAlignment="1">
      <alignment horizontal="center" vertical="center"/>
    </xf>
    <xf numFmtId="0" fontId="25"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20" fillId="2" borderId="1" xfId="0" applyNumberFormat="1" applyFont="1" applyFill="1" applyBorder="1" applyAlignment="1">
      <alignment horizontal="center" vertical="center"/>
    </xf>
    <xf numFmtId="0" fontId="34" fillId="0"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34" fillId="0" borderId="1" xfId="0" applyFont="1" applyFill="1" applyBorder="1" applyAlignment="1">
      <alignment horizontal="center" vertical="top" wrapText="1"/>
    </xf>
    <xf numFmtId="0" fontId="34" fillId="0" borderId="1" xfId="0" applyFont="1" applyBorder="1" applyAlignment="1">
      <alignment horizontal="center" vertical="top" wrapText="1"/>
    </xf>
    <xf numFmtId="0" fontId="17" fillId="0" borderId="1" xfId="0" applyFont="1" applyBorder="1" applyAlignment="1">
      <alignment horizontal="center" vertical="center" wrapText="1"/>
    </xf>
    <xf numFmtId="0" fontId="10" fillId="0" borderId="31" xfId="6" applyFont="1" applyFill="1" applyBorder="1" applyAlignment="1">
      <alignment horizontal="center" vertical="center" wrapText="1"/>
    </xf>
    <xf numFmtId="0" fontId="10" fillId="0" borderId="32" xfId="6" applyFont="1" applyFill="1" applyBorder="1" applyAlignment="1">
      <alignment horizontal="center" vertical="center" wrapText="1"/>
    </xf>
    <xf numFmtId="176" fontId="30" fillId="2" borderId="1" xfId="0" applyNumberFormat="1" applyFont="1" applyFill="1" applyBorder="1" applyAlignment="1">
      <alignment horizontal="center" vertical="center" wrapText="1" shrinkToFit="1"/>
    </xf>
    <xf numFmtId="176" fontId="30" fillId="0" borderId="1" xfId="0" applyNumberFormat="1" applyFont="1" applyBorder="1" applyAlignment="1">
      <alignment horizontal="center" vertical="center" wrapText="1" shrinkToFit="1"/>
    </xf>
    <xf numFmtId="0" fontId="27"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19" applyFont="1" applyFill="1" applyBorder="1" applyAlignment="1">
      <alignment horizontal="center" vertical="center" wrapText="1"/>
    </xf>
    <xf numFmtId="0" fontId="6" fillId="0" borderId="1" xfId="40" applyFont="1" applyFill="1" applyBorder="1" applyAlignment="1">
      <alignment horizontal="center" vertical="center" wrapText="1"/>
    </xf>
    <xf numFmtId="177" fontId="14" fillId="0" borderId="16" xfId="29" applyNumberFormat="1" applyFont="1" applyFill="1" applyBorder="1" applyAlignment="1">
      <alignment horizontal="center" vertical="center" wrapText="1"/>
    </xf>
    <xf numFmtId="179" fontId="14" fillId="0" borderId="17" xfId="29" applyNumberFormat="1" applyFont="1" applyFill="1" applyBorder="1" applyAlignment="1">
      <alignment horizontal="center" vertical="center" wrapText="1"/>
    </xf>
    <xf numFmtId="10" fontId="31" fillId="0" borderId="1" xfId="38" applyNumberFormat="1" applyFont="1" applyBorder="1" applyAlignment="1">
      <alignment horizontal="center" vertical="center"/>
    </xf>
    <xf numFmtId="43" fontId="27" fillId="2" borderId="1" xfId="30" applyFont="1" applyFill="1" applyBorder="1" applyAlignment="1">
      <alignment horizontal="center" vertical="center"/>
    </xf>
    <xf numFmtId="182" fontId="27" fillId="2" borderId="1" xfId="36" applyNumberFormat="1" applyFont="1" applyFill="1" applyBorder="1" applyAlignment="1">
      <alignment horizontal="center" vertical="center" wrapText="1"/>
    </xf>
    <xf numFmtId="177" fontId="27" fillId="2" borderId="1" xfId="38" applyNumberFormat="1" applyFont="1" applyFill="1" applyBorder="1" applyAlignment="1">
      <alignment horizontal="center" vertical="center"/>
    </xf>
    <xf numFmtId="181" fontId="27" fillId="2" borderId="1" xfId="36" applyNumberFormat="1" applyFont="1" applyFill="1" applyBorder="1" applyAlignment="1">
      <alignment horizontal="center" vertical="center" wrapText="1"/>
    </xf>
    <xf numFmtId="43" fontId="22" fillId="2" borderId="1" xfId="30" applyFont="1" applyFill="1" applyBorder="1" applyAlignment="1">
      <alignment horizontal="center" vertical="center"/>
    </xf>
    <xf numFmtId="181" fontId="27" fillId="2" borderId="1" xfId="27" applyNumberFormat="1" applyFont="1" applyFill="1" applyBorder="1" applyAlignment="1">
      <alignment horizontal="center" vertical="center" wrapText="1"/>
    </xf>
    <xf numFmtId="181" fontId="27" fillId="2" borderId="1" xfId="14" applyNumberFormat="1" applyFont="1" applyFill="1" applyBorder="1" applyAlignment="1">
      <alignment horizontal="center" vertical="center" wrapText="1"/>
    </xf>
    <xf numFmtId="43" fontId="27" fillId="2" borderId="1" xfId="19" applyNumberFormat="1" applyFont="1" applyFill="1" applyBorder="1" applyAlignment="1">
      <alignment horizontal="center" vertical="center" wrapText="1"/>
    </xf>
    <xf numFmtId="176" fontId="27" fillId="2" borderId="1" xfId="29" applyNumberFormat="1" applyFont="1" applyFill="1" applyBorder="1" applyAlignment="1">
      <alignment horizontal="center" vertical="center" wrapText="1"/>
    </xf>
    <xf numFmtId="0" fontId="6" fillId="2" borderId="1" xfId="40" applyFont="1" applyFill="1" applyBorder="1" applyAlignment="1">
      <alignment horizontal="center" vertical="center" wrapText="1"/>
    </xf>
    <xf numFmtId="10" fontId="31" fillId="2" borderId="1" xfId="38" applyNumberFormat="1" applyFont="1" applyFill="1" applyBorder="1" applyAlignment="1">
      <alignment horizontal="center" vertical="center"/>
    </xf>
    <xf numFmtId="0" fontId="0" fillId="2" borderId="0" xfId="0" applyFill="1">
      <alignment vertical="center"/>
    </xf>
    <xf numFmtId="0" fontId="6" fillId="0" borderId="0" xfId="28" applyFont="1" applyFill="1">
      <alignment vertical="center"/>
    </xf>
    <xf numFmtId="0" fontId="6" fillId="2" borderId="0" xfId="28" applyFont="1" applyFill="1">
      <alignment vertical="center"/>
    </xf>
    <xf numFmtId="0" fontId="23" fillId="0" borderId="0" xfId="0" applyFont="1">
      <alignment vertical="center"/>
    </xf>
    <xf numFmtId="186" fontId="27" fillId="0" borderId="1" xfId="40" applyNumberFormat="1" applyFont="1" applyFill="1" applyBorder="1" applyAlignment="1">
      <alignment vertical="center" wrapText="1"/>
    </xf>
    <xf numFmtId="0" fontId="36" fillId="0" borderId="0" xfId="40" applyFont="1" applyFill="1" applyBorder="1" applyAlignment="1">
      <alignment horizontal="center" vertical="center" wrapText="1"/>
    </xf>
    <xf numFmtId="0" fontId="5" fillId="0" borderId="0" xfId="37" applyFill="1">
      <alignment vertical="center"/>
    </xf>
    <xf numFmtId="0" fontId="37" fillId="0" borderId="0" xfId="40" applyFont="1" applyFill="1" applyBorder="1" applyAlignment="1">
      <alignment horizontal="left" vertical="center" wrapText="1"/>
    </xf>
    <xf numFmtId="0" fontId="36" fillId="0" borderId="0" xfId="40" applyFont="1" applyFill="1" applyBorder="1" applyAlignment="1">
      <alignment horizontal="center" vertical="center" wrapText="1"/>
    </xf>
    <xf numFmtId="0" fontId="0" fillId="0" borderId="0" xfId="40" applyFont="1" applyFill="1" applyBorder="1" applyAlignment="1">
      <alignment horizontal="right" vertical="center" wrapText="1"/>
    </xf>
    <xf numFmtId="0" fontId="5" fillId="0" borderId="0" xfId="37" applyFont="1" applyFill="1">
      <alignment vertical="center"/>
    </xf>
    <xf numFmtId="0" fontId="9" fillId="0" borderId="1" xfId="40" applyFont="1" applyFill="1" applyBorder="1" applyAlignment="1">
      <alignment horizontal="center" vertical="center" wrapText="1"/>
    </xf>
    <xf numFmtId="177" fontId="9" fillId="0" borderId="1" xfId="40" applyNumberFormat="1" applyFont="1" applyFill="1" applyBorder="1" applyAlignment="1">
      <alignment horizontal="center" vertical="center" wrapText="1"/>
    </xf>
    <xf numFmtId="176" fontId="9" fillId="0" borderId="1" xfId="40" applyNumberFormat="1" applyFont="1" applyFill="1" applyBorder="1" applyAlignment="1">
      <alignment horizontal="center" vertical="center" wrapText="1"/>
    </xf>
    <xf numFmtId="0" fontId="9" fillId="0" borderId="0" xfId="37" applyFont="1" applyFill="1">
      <alignment vertical="center"/>
    </xf>
    <xf numFmtId="0" fontId="28" fillId="0" borderId="1" xfId="0" applyFont="1" applyBorder="1" applyAlignment="1">
      <alignment vertical="center" wrapText="1"/>
    </xf>
    <xf numFmtId="176" fontId="27" fillId="0" borderId="1" xfId="40" applyNumberFormat="1" applyFont="1" applyFill="1" applyBorder="1" applyAlignment="1">
      <alignment vertical="center" wrapText="1"/>
    </xf>
    <xf numFmtId="9" fontId="27" fillId="0" borderId="1" xfId="40" applyNumberFormat="1" applyFont="1" applyFill="1" applyBorder="1" applyAlignment="1">
      <alignment horizontal="right" vertical="center" wrapText="1"/>
    </xf>
    <xf numFmtId="0" fontId="28" fillId="0" borderId="23" xfId="0" applyFont="1" applyBorder="1" applyAlignment="1">
      <alignment horizontal="left" vertical="center" wrapText="1"/>
    </xf>
    <xf numFmtId="176" fontId="27" fillId="0" borderId="23" xfId="40" applyNumberFormat="1" applyFont="1" applyFill="1" applyBorder="1" applyAlignment="1">
      <alignment horizontal="right" vertical="center" wrapText="1"/>
    </xf>
    <xf numFmtId="0" fontId="0" fillId="0" borderId="0" xfId="0" applyAlignment="1"/>
    <xf numFmtId="0" fontId="28" fillId="0" borderId="15" xfId="0" applyFont="1" applyBorder="1" applyAlignment="1">
      <alignment horizontal="left" vertical="center" wrapText="1"/>
    </xf>
    <xf numFmtId="176" fontId="27" fillId="0" borderId="15" xfId="40" applyNumberFormat="1" applyFont="1" applyFill="1" applyBorder="1" applyAlignment="1">
      <alignment horizontal="right" vertical="center" wrapText="1"/>
    </xf>
    <xf numFmtId="0" fontId="0" fillId="0" borderId="0" xfId="0" applyFont="1" applyFill="1" applyAlignment="1"/>
    <xf numFmtId="0" fontId="0" fillId="3" borderId="0" xfId="0" applyFill="1" applyAlignment="1"/>
    <xf numFmtId="0" fontId="9" fillId="0" borderId="0" xfId="37" applyFont="1" applyFill="1" applyAlignment="1">
      <alignment vertical="center" wrapText="1"/>
    </xf>
    <xf numFmtId="0" fontId="9" fillId="0" borderId="0" xfId="37" applyFont="1" applyFill="1" applyAlignment="1">
      <alignment horizontal="center" vertical="center" wrapText="1"/>
    </xf>
    <xf numFmtId="0" fontId="2" fillId="0" borderId="0" xfId="0" applyFont="1" applyAlignment="1"/>
    <xf numFmtId="0" fontId="38" fillId="0" borderId="1" xfId="0" applyFont="1" applyBorder="1" applyAlignment="1">
      <alignment horizontal="center" vertical="center" wrapText="1"/>
    </xf>
    <xf numFmtId="0" fontId="38" fillId="0" borderId="1" xfId="0" applyFont="1" applyBorder="1" applyAlignment="1">
      <alignment vertical="center" wrapText="1"/>
    </xf>
    <xf numFmtId="176" fontId="14" fillId="0" borderId="1" xfId="40" applyNumberFormat="1" applyFont="1" applyFill="1" applyBorder="1" applyAlignment="1">
      <alignment vertical="center" wrapText="1"/>
    </xf>
    <xf numFmtId="0" fontId="6" fillId="0" borderId="23" xfId="40" applyFont="1" applyFill="1" applyBorder="1" applyAlignment="1">
      <alignment horizontal="center" vertical="center" wrapText="1"/>
    </xf>
    <xf numFmtId="0" fontId="6" fillId="0" borderId="33" xfId="40" applyFont="1" applyFill="1" applyBorder="1" applyAlignment="1">
      <alignment horizontal="center" vertical="center" wrapText="1"/>
    </xf>
    <xf numFmtId="0" fontId="6" fillId="0" borderId="15" xfId="40" applyFont="1" applyFill="1" applyBorder="1" applyAlignment="1">
      <alignment horizontal="center" vertical="center" wrapText="1"/>
    </xf>
    <xf numFmtId="0" fontId="21" fillId="0" borderId="0" xfId="20" applyFont="1" applyBorder="1" applyAlignment="1">
      <alignment horizontal="right" vertical="center"/>
    </xf>
    <xf numFmtId="181" fontId="22" fillId="0" borderId="0" xfId="20" applyNumberFormat="1" applyFont="1" applyBorder="1">
      <alignment vertical="center"/>
    </xf>
    <xf numFmtId="57" fontId="15" fillId="0" borderId="0" xfId="0" applyNumberFormat="1" applyFont="1" applyFill="1" applyAlignment="1">
      <alignment horizontal="left" vertical="center"/>
    </xf>
    <xf numFmtId="43" fontId="27" fillId="0" borderId="1" xfId="32" applyFont="1" applyFill="1" applyBorder="1" applyAlignment="1" applyProtection="1">
      <alignment horizontal="center" vertical="center" wrapText="1"/>
    </xf>
    <xf numFmtId="43" fontId="27" fillId="0" borderId="1" xfId="26" applyNumberFormat="1" applyFont="1" applyFill="1" applyBorder="1" applyAlignment="1">
      <alignment horizontal="right" vertical="center" wrapText="1"/>
    </xf>
    <xf numFmtId="176" fontId="27" fillId="0" borderId="1" xfId="34" applyNumberFormat="1" applyFont="1" applyFill="1" applyBorder="1" applyAlignment="1">
      <alignment horizontal="right" vertical="center" wrapText="1"/>
    </xf>
    <xf numFmtId="10" fontId="27" fillId="0" borderId="1" xfId="35" applyNumberFormat="1" applyFont="1" applyFill="1" applyBorder="1" applyAlignment="1">
      <alignment horizontal="right" vertical="center" wrapText="1"/>
    </xf>
    <xf numFmtId="181" fontId="27" fillId="0" borderId="1" xfId="0" applyNumberFormat="1" applyFont="1" applyFill="1" applyBorder="1" applyAlignment="1">
      <alignment vertical="center"/>
    </xf>
    <xf numFmtId="181" fontId="27" fillId="0" borderId="34" xfId="36" applyNumberFormat="1" applyFont="1" applyFill="1" applyBorder="1" applyAlignment="1">
      <alignment horizontal="right" vertical="center" wrapText="1"/>
    </xf>
    <xf numFmtId="182" fontId="2" fillId="0" borderId="0" xfId="20" applyNumberFormat="1">
      <alignment vertical="center"/>
    </xf>
    <xf numFmtId="0" fontId="2" fillId="0" borderId="0" xfId="20" applyFill="1">
      <alignment vertical="center"/>
    </xf>
    <xf numFmtId="0" fontId="14" fillId="0" borderId="0" xfId="29" applyFont="1" applyFill="1" applyBorder="1" applyAlignment="1">
      <alignment vertical="center"/>
    </xf>
    <xf numFmtId="10" fontId="27" fillId="0" borderId="1" xfId="29" applyNumberFormat="1" applyFont="1" applyFill="1" applyBorder="1" applyAlignment="1">
      <alignment horizontal="right" vertical="center" wrapText="1"/>
    </xf>
    <xf numFmtId="181" fontId="14" fillId="0" borderId="8" xfId="36" applyNumberFormat="1" applyFont="1" applyFill="1" applyBorder="1" applyAlignment="1">
      <alignment horizontal="right" vertical="center" wrapText="1"/>
    </xf>
    <xf numFmtId="182" fontId="21" fillId="0" borderId="0" xfId="20" applyNumberFormat="1" applyFont="1">
      <alignment vertical="center"/>
    </xf>
    <xf numFmtId="0" fontId="32" fillId="0" borderId="0" xfId="20" applyFont="1" applyBorder="1">
      <alignment vertical="center"/>
    </xf>
    <xf numFmtId="0" fontId="6" fillId="0" borderId="0" xfId="0" applyFont="1" applyFill="1" applyAlignment="1">
      <alignment vertical="center"/>
    </xf>
    <xf numFmtId="0" fontId="6" fillId="0" borderId="14" xfId="29" applyFont="1" applyFill="1" applyBorder="1" applyAlignment="1">
      <alignment horizontal="center" vertical="center" wrapText="1"/>
    </xf>
    <xf numFmtId="10" fontId="22" fillId="0" borderId="1" xfId="20" applyNumberFormat="1" applyFont="1" applyFill="1" applyBorder="1">
      <alignment vertical="center"/>
    </xf>
    <xf numFmtId="182" fontId="2" fillId="0" borderId="0" xfId="20" applyNumberFormat="1" applyFill="1">
      <alignment vertical="center"/>
    </xf>
    <xf numFmtId="0" fontId="6" fillId="0" borderId="30" xfId="29" applyFont="1" applyFill="1" applyBorder="1" applyAlignment="1">
      <alignment horizontal="center" vertical="center" wrapText="1"/>
    </xf>
    <xf numFmtId="0" fontId="2" fillId="0" borderId="7" xfId="20" applyFill="1" applyBorder="1">
      <alignment vertical="center"/>
    </xf>
    <xf numFmtId="0" fontId="6" fillId="0" borderId="7" xfId="0" applyFont="1" applyFill="1" applyBorder="1" applyAlignment="1">
      <alignment vertical="center"/>
    </xf>
    <xf numFmtId="181" fontId="14" fillId="0" borderId="35" xfId="36" applyNumberFormat="1" applyFont="1" applyFill="1" applyBorder="1" applyAlignment="1">
      <alignment horizontal="right" vertical="center" wrapText="1"/>
    </xf>
    <xf numFmtId="0" fontId="32" fillId="0" borderId="0" xfId="20" applyFont="1">
      <alignment vertical="center"/>
    </xf>
    <xf numFmtId="0" fontId="14" fillId="0" borderId="5" xfId="29" applyFont="1" applyFill="1" applyBorder="1" applyAlignment="1">
      <alignment horizontal="center" vertical="center" wrapText="1"/>
    </xf>
    <xf numFmtId="0" fontId="22" fillId="0" borderId="14" xfId="20" applyFont="1" applyBorder="1" applyAlignment="1">
      <alignment horizontal="center" vertical="center"/>
    </xf>
    <xf numFmtId="0" fontId="27" fillId="0" borderId="1" xfId="26" applyFont="1" applyFill="1" applyBorder="1" applyAlignment="1">
      <alignment horizontal="center" vertical="center" wrapText="1"/>
    </xf>
    <xf numFmtId="181" fontId="27" fillId="0" borderId="1" xfId="33" applyNumberFormat="1" applyFont="1" applyFill="1" applyBorder="1" applyAlignment="1">
      <alignment vertical="center" wrapText="1"/>
    </xf>
    <xf numFmtId="181" fontId="27" fillId="0" borderId="1" xfId="14" applyNumberFormat="1" applyFont="1" applyFill="1" applyBorder="1" applyAlignment="1">
      <alignment horizontal="right" vertical="center" wrapText="1"/>
    </xf>
    <xf numFmtId="0" fontId="22" fillId="0" borderId="30" xfId="20" applyFont="1" applyBorder="1" applyAlignment="1">
      <alignment horizontal="center" vertical="center"/>
    </xf>
    <xf numFmtId="0" fontId="38" fillId="0" borderId="7" xfId="20" applyFont="1" applyBorder="1" applyAlignment="1">
      <alignment horizontal="center" vertical="center"/>
    </xf>
    <xf numFmtId="0" fontId="35" fillId="0" borderId="7" xfId="20" applyFont="1" applyBorder="1" applyAlignment="1">
      <alignment vertical="center"/>
    </xf>
    <xf numFmtId="181" fontId="35" fillId="0" borderId="7" xfId="20" applyNumberFormat="1" applyFont="1" applyBorder="1">
      <alignment vertical="center"/>
    </xf>
    <xf numFmtId="181" fontId="35" fillId="0" borderId="8" xfId="20" applyNumberFormat="1" applyFont="1" applyBorder="1">
      <alignment vertical="center"/>
    </xf>
    <xf numFmtId="0" fontId="39" fillId="0" borderId="0" xfId="20" applyFont="1" applyFill="1" applyAlignment="1">
      <alignment vertical="center" wrapText="1"/>
    </xf>
    <xf numFmtId="0" fontId="40" fillId="0" borderId="0" xfId="20" applyFont="1" applyFill="1" applyAlignment="1">
      <alignment vertical="center" wrapText="1"/>
    </xf>
    <xf numFmtId="182" fontId="39" fillId="0" borderId="0" xfId="20" applyNumberFormat="1" applyFont="1" applyAlignment="1">
      <alignment vertical="center" wrapText="1"/>
    </xf>
  </cellXfs>
  <cellStyles count="41">
    <cellStyle name="百分比" xfId="38" builtinId="5"/>
    <cellStyle name="百分比 3 3 2 2 2 2 2 2 2" xfId="31"/>
    <cellStyle name="百分比 3 3 2 2 2 2 2 2 2 2" xfId="35"/>
    <cellStyle name="常规" xfId="0" builtinId="0"/>
    <cellStyle name="常规 10 5" xfId="2"/>
    <cellStyle name="常规 10 5 2" xfId="3"/>
    <cellStyle name="常规 10 5 2 2 2" xfId="7"/>
    <cellStyle name="常规 10 5 2 2 2 2" xfId="9"/>
    <cellStyle name="常规 10 5 2 2 2 2 2" xfId="11"/>
    <cellStyle name="常规 10 5 2 2 2 2 2 2" xfId="13"/>
    <cellStyle name="常规 2 18" xfId="37"/>
    <cellStyle name="常规 2 19 2" xfId="4"/>
    <cellStyle name="常规 2 19 2 2 2" xfId="8"/>
    <cellStyle name="常规 2 19 2 2 2 2" xfId="10"/>
    <cellStyle name="常规 2 19 2 2 2 2 2" xfId="12"/>
    <cellStyle name="常规 2 19 2 2 2 2 2 2" xfId="15"/>
    <cellStyle name="常规 2 19 2 2 2 2 2 2 2" xfId="28"/>
    <cellStyle name="常规 2 2" xfId="1"/>
    <cellStyle name="常规 2 2 10 2" xfId="5"/>
    <cellStyle name="常规 28 2 2" xfId="20"/>
    <cellStyle name="常规_Sheet1 2 2 2 2" xfId="40"/>
    <cellStyle name="常规_Sheet1 2 2 3" xfId="26"/>
    <cellStyle name="常规_Sheet1 3 2 2 2" xfId="29"/>
    <cellStyle name="常规_Sheet1 3 2 3" xfId="6"/>
    <cellStyle name="常规_Sheet1 3 2 3 2 2 2 2" xfId="14"/>
    <cellStyle name="常规_Sheet1 3 2 3 2 2 2 2 3" xfId="27"/>
    <cellStyle name="常规_Sheet1 3 3 2 2 2 2 2 2" xfId="19"/>
    <cellStyle name="常规_Sheet1 3 3 2 2 2 2 2 2 2" xfId="33"/>
    <cellStyle name="常规_Sheet1 3 3 2 2 2 2 2 3" xfId="36"/>
    <cellStyle name="常规_考核工作表" xfId="39"/>
    <cellStyle name="千位分隔 17 3 3" xfId="16"/>
    <cellStyle name="千位分隔 17 3 3 2 2" xfId="22"/>
    <cellStyle name="千位分隔 17 4 2 2 2 2" xfId="30"/>
    <cellStyle name="千位分隔 17 4 2 2 2 2 2" xfId="32"/>
    <cellStyle name="千位分隔 2 5 2 2 2" xfId="17"/>
    <cellStyle name="千位分隔 2 5 2 2 2 2 2 2" xfId="18"/>
    <cellStyle name="千位分隔 2 5 2 2 2 2 2 2 2" xfId="23"/>
    <cellStyle name="千位分隔 2 5 2 2 2 2 2 2 2 2" xfId="34"/>
    <cellStyle name="千位分隔 22" xfId="21"/>
    <cellStyle name="千位分隔 23" xfId="24"/>
    <cellStyle name="千位分隔 23 3" xfId="25"/>
  </cellStyles>
  <dxfs count="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workbookViewId="0">
      <selection activeCell="D93" sqref="D93"/>
    </sheetView>
  </sheetViews>
  <sheetFormatPr defaultRowHeight="13.5"/>
  <cols>
    <col min="1" max="1" width="10.125" style="2" customWidth="1"/>
    <col min="2" max="2" width="9" style="1"/>
    <col min="3" max="3" width="8.625" style="1"/>
    <col min="4" max="4" width="51.375" style="5" customWidth="1"/>
  </cols>
  <sheetData>
    <row r="1" spans="1:4" ht="24.6" customHeight="1">
      <c r="A1" s="3" t="s">
        <v>2</v>
      </c>
      <c r="B1" s="3" t="s">
        <v>0</v>
      </c>
      <c r="C1" s="3" t="s">
        <v>1</v>
      </c>
      <c r="D1" s="4" t="s">
        <v>3</v>
      </c>
    </row>
    <row r="2" spans="1:4" ht="24.6" customHeight="1">
      <c r="A2" s="79" t="s">
        <v>11</v>
      </c>
      <c r="B2" s="80"/>
      <c r="C2" s="80"/>
      <c r="D2" s="81"/>
    </row>
    <row r="3" spans="1:4">
      <c r="A3" s="110" t="s">
        <v>67</v>
      </c>
      <c r="B3" s="106">
        <v>760</v>
      </c>
      <c r="C3" s="111"/>
      <c r="D3" s="95" t="s">
        <v>164</v>
      </c>
    </row>
    <row r="4" spans="1:4">
      <c r="A4" s="110" t="s">
        <v>25</v>
      </c>
      <c r="B4" s="106">
        <v>100</v>
      </c>
      <c r="C4" s="111"/>
      <c r="D4" s="96" t="s">
        <v>49</v>
      </c>
    </row>
    <row r="5" spans="1:4" ht="27">
      <c r="A5" s="110" t="s">
        <v>30</v>
      </c>
      <c r="B5" s="106">
        <v>380</v>
      </c>
      <c r="C5" s="111"/>
      <c r="D5" s="95" t="s">
        <v>165</v>
      </c>
    </row>
    <row r="6" spans="1:4" ht="27">
      <c r="A6" s="110" t="s">
        <v>58</v>
      </c>
      <c r="B6" s="106">
        <v>620</v>
      </c>
      <c r="C6" s="111"/>
      <c r="D6" s="95" t="s">
        <v>166</v>
      </c>
    </row>
    <row r="7" spans="1:4">
      <c r="A7" s="110" t="s">
        <v>26</v>
      </c>
      <c r="B7" s="106">
        <v>180</v>
      </c>
      <c r="C7" s="111"/>
      <c r="D7" s="96" t="s">
        <v>49</v>
      </c>
    </row>
    <row r="8" spans="1:4">
      <c r="A8" s="110" t="s">
        <v>27</v>
      </c>
      <c r="B8" s="106">
        <v>150</v>
      </c>
      <c r="C8" s="111"/>
      <c r="D8" s="96" t="s">
        <v>49</v>
      </c>
    </row>
    <row r="9" spans="1:4">
      <c r="A9" s="110" t="s">
        <v>31</v>
      </c>
      <c r="B9" s="106">
        <v>120</v>
      </c>
      <c r="C9" s="111"/>
      <c r="D9" s="96" t="s">
        <v>49</v>
      </c>
    </row>
    <row r="10" spans="1:4">
      <c r="A10" s="110" t="s">
        <v>154</v>
      </c>
      <c r="B10" s="110"/>
      <c r="C10" s="112">
        <v>50</v>
      </c>
      <c r="D10" s="95" t="s">
        <v>167</v>
      </c>
    </row>
    <row r="11" spans="1:4" ht="54">
      <c r="A11" s="110" t="s">
        <v>112</v>
      </c>
      <c r="B11" s="113">
        <v>300</v>
      </c>
      <c r="C11" s="111">
        <v>50</v>
      </c>
      <c r="D11" s="95" t="s">
        <v>168</v>
      </c>
    </row>
    <row r="12" spans="1:4">
      <c r="A12" s="110" t="s">
        <v>32</v>
      </c>
      <c r="B12" s="112">
        <v>60</v>
      </c>
      <c r="C12" s="111"/>
      <c r="D12" s="96" t="s">
        <v>49</v>
      </c>
    </row>
    <row r="13" spans="1:4">
      <c r="A13" s="110" t="s">
        <v>29</v>
      </c>
      <c r="B13" s="102">
        <v>590</v>
      </c>
      <c r="C13" s="111"/>
      <c r="D13" s="95" t="s">
        <v>169</v>
      </c>
    </row>
    <row r="14" spans="1:4">
      <c r="A14" s="110" t="s">
        <v>33</v>
      </c>
      <c r="B14" s="106">
        <v>340</v>
      </c>
      <c r="C14" s="111"/>
      <c r="D14" s="95" t="s">
        <v>49</v>
      </c>
    </row>
    <row r="15" spans="1:4">
      <c r="A15" s="110" t="s">
        <v>75</v>
      </c>
      <c r="B15" s="106">
        <v>90</v>
      </c>
      <c r="C15" s="111"/>
      <c r="D15" s="96" t="s">
        <v>49</v>
      </c>
    </row>
    <row r="16" spans="1:4">
      <c r="A16" s="110" t="s">
        <v>109</v>
      </c>
      <c r="B16" s="106">
        <v>40</v>
      </c>
      <c r="C16" s="111"/>
      <c r="D16" s="96" t="s">
        <v>49</v>
      </c>
    </row>
    <row r="17" spans="1:4">
      <c r="A17" s="110" t="s">
        <v>34</v>
      </c>
      <c r="B17" s="106">
        <v>210</v>
      </c>
      <c r="C17" s="111"/>
      <c r="D17" s="96" t="s">
        <v>49</v>
      </c>
    </row>
    <row r="18" spans="1:4">
      <c r="A18" s="110" t="s">
        <v>68</v>
      </c>
      <c r="B18" s="106">
        <v>90</v>
      </c>
      <c r="C18" s="111"/>
      <c r="D18" s="96" t="s">
        <v>49</v>
      </c>
    </row>
    <row r="19" spans="1:4">
      <c r="A19" s="110" t="s">
        <v>51</v>
      </c>
      <c r="B19" s="106">
        <v>150</v>
      </c>
      <c r="C19" s="111"/>
      <c r="D19" s="95" t="s">
        <v>170</v>
      </c>
    </row>
    <row r="20" spans="1:4">
      <c r="A20" s="110" t="s">
        <v>155</v>
      </c>
      <c r="B20" s="110"/>
      <c r="C20" s="106">
        <v>50</v>
      </c>
      <c r="D20" s="95" t="s">
        <v>167</v>
      </c>
    </row>
    <row r="21" spans="1:4">
      <c r="A21" s="110" t="s">
        <v>54</v>
      </c>
      <c r="B21" s="110"/>
      <c r="C21" s="100">
        <v>50</v>
      </c>
      <c r="D21" s="95" t="s">
        <v>167</v>
      </c>
    </row>
    <row r="22" spans="1:4" ht="40.5">
      <c r="A22" s="110" t="s">
        <v>53</v>
      </c>
      <c r="B22" s="100">
        <v>1150</v>
      </c>
      <c r="C22" s="111"/>
      <c r="D22" s="95" t="s">
        <v>171</v>
      </c>
    </row>
    <row r="23" spans="1:4">
      <c r="A23" s="110" t="s">
        <v>156</v>
      </c>
      <c r="B23" s="110"/>
      <c r="C23" s="100">
        <v>50</v>
      </c>
      <c r="D23" s="95" t="s">
        <v>167</v>
      </c>
    </row>
    <row r="24" spans="1:4">
      <c r="A24" s="110" t="s">
        <v>113</v>
      </c>
      <c r="B24" s="110"/>
      <c r="C24" s="100">
        <v>50</v>
      </c>
      <c r="D24" s="95" t="s">
        <v>167</v>
      </c>
    </row>
    <row r="25" spans="1:4">
      <c r="A25" s="110" t="s">
        <v>114</v>
      </c>
      <c r="B25" s="100">
        <v>190</v>
      </c>
      <c r="C25" s="111"/>
      <c r="D25" s="96" t="s">
        <v>49</v>
      </c>
    </row>
    <row r="26" spans="1:4" ht="27">
      <c r="A26" s="110" t="s">
        <v>24</v>
      </c>
      <c r="B26" s="100">
        <v>300</v>
      </c>
      <c r="C26" s="111"/>
      <c r="D26" s="96" t="s">
        <v>172</v>
      </c>
    </row>
    <row r="27" spans="1:4">
      <c r="A27" s="110" t="s">
        <v>154</v>
      </c>
      <c r="B27" s="100">
        <v>200</v>
      </c>
      <c r="C27" s="111"/>
      <c r="D27" s="96" t="s">
        <v>49</v>
      </c>
    </row>
    <row r="28" spans="1:4">
      <c r="A28" s="110" t="s">
        <v>62</v>
      </c>
      <c r="B28" s="110">
        <v>100</v>
      </c>
      <c r="C28" s="100">
        <v>50</v>
      </c>
      <c r="D28" s="95" t="s">
        <v>173</v>
      </c>
    </row>
    <row r="29" spans="1:4">
      <c r="A29" s="110" t="s">
        <v>35</v>
      </c>
      <c r="B29" s="110">
        <v>190</v>
      </c>
      <c r="C29" s="100">
        <v>50</v>
      </c>
      <c r="D29" s="95" t="s">
        <v>174</v>
      </c>
    </row>
    <row r="30" spans="1:4">
      <c r="A30" s="110" t="s">
        <v>36</v>
      </c>
      <c r="B30" s="97">
        <v>70</v>
      </c>
      <c r="C30" s="111"/>
      <c r="D30" s="95" t="s">
        <v>49</v>
      </c>
    </row>
    <row r="31" spans="1:4">
      <c r="A31" s="110" t="s">
        <v>37</v>
      </c>
      <c r="B31" s="100">
        <v>590</v>
      </c>
      <c r="C31" s="111"/>
      <c r="D31" s="96" t="s">
        <v>49</v>
      </c>
    </row>
    <row r="32" spans="1:4" ht="27">
      <c r="A32" s="110" t="s">
        <v>38</v>
      </c>
      <c r="B32" s="100">
        <v>770</v>
      </c>
      <c r="C32" s="111"/>
      <c r="D32" s="95" t="s">
        <v>175</v>
      </c>
    </row>
    <row r="33" spans="1:4">
      <c r="A33" s="110" t="s">
        <v>115</v>
      </c>
      <c r="B33" s="110"/>
      <c r="C33" s="114">
        <v>50</v>
      </c>
      <c r="D33" s="95" t="s">
        <v>167</v>
      </c>
    </row>
    <row r="34" spans="1:4" ht="27">
      <c r="A34" s="110" t="s">
        <v>69</v>
      </c>
      <c r="B34" s="114">
        <v>450</v>
      </c>
      <c r="C34" s="111"/>
      <c r="D34" s="98" t="s">
        <v>176</v>
      </c>
    </row>
    <row r="35" spans="1:4">
      <c r="A35" s="110" t="s">
        <v>157</v>
      </c>
      <c r="B35" s="110"/>
      <c r="C35" s="114">
        <v>50</v>
      </c>
      <c r="D35" s="98" t="s">
        <v>167</v>
      </c>
    </row>
    <row r="36" spans="1:4">
      <c r="A36" s="110" t="s">
        <v>16</v>
      </c>
      <c r="B36" s="100">
        <v>220</v>
      </c>
      <c r="C36" s="111"/>
      <c r="D36" s="99" t="s">
        <v>125</v>
      </c>
    </row>
    <row r="37" spans="1:4">
      <c r="A37" s="110" t="s">
        <v>17</v>
      </c>
      <c r="B37" s="100">
        <v>480</v>
      </c>
      <c r="C37" s="111"/>
      <c r="D37" s="99" t="s">
        <v>177</v>
      </c>
    </row>
    <row r="38" spans="1:4">
      <c r="A38" s="110" t="s">
        <v>39</v>
      </c>
      <c r="B38" s="110"/>
      <c r="C38" s="100">
        <v>250</v>
      </c>
      <c r="D38" s="99" t="s">
        <v>178</v>
      </c>
    </row>
    <row r="39" spans="1:4">
      <c r="A39" s="110" t="s">
        <v>40</v>
      </c>
      <c r="B39" s="110">
        <v>810</v>
      </c>
      <c r="C39" s="100">
        <v>100</v>
      </c>
      <c r="D39" s="99" t="s">
        <v>179</v>
      </c>
    </row>
    <row r="40" spans="1:4">
      <c r="A40" s="110" t="s">
        <v>41</v>
      </c>
      <c r="B40" s="110">
        <v>80</v>
      </c>
      <c r="C40" s="100"/>
      <c r="D40" s="99" t="s">
        <v>125</v>
      </c>
    </row>
    <row r="41" spans="1:4" ht="27">
      <c r="A41" s="110" t="s">
        <v>116</v>
      </c>
      <c r="B41" s="110">
        <v>200</v>
      </c>
      <c r="C41" s="114">
        <v>50</v>
      </c>
      <c r="D41" s="99" t="s">
        <v>180</v>
      </c>
    </row>
    <row r="42" spans="1:4">
      <c r="A42" s="110" t="s">
        <v>117</v>
      </c>
      <c r="B42" s="101">
        <v>590</v>
      </c>
      <c r="C42" s="111"/>
      <c r="D42" s="99" t="s">
        <v>125</v>
      </c>
    </row>
    <row r="43" spans="1:4">
      <c r="A43" s="115" t="s">
        <v>59</v>
      </c>
      <c r="B43" s="100">
        <v>290</v>
      </c>
      <c r="C43" s="111"/>
      <c r="D43" s="99" t="s">
        <v>125</v>
      </c>
    </row>
    <row r="44" spans="1:4">
      <c r="A44" s="115" t="s">
        <v>42</v>
      </c>
      <c r="B44" s="115"/>
      <c r="C44" s="100">
        <v>50</v>
      </c>
      <c r="D44" s="99" t="s">
        <v>181</v>
      </c>
    </row>
    <row r="45" spans="1:4" ht="54">
      <c r="A45" s="115" t="s">
        <v>43</v>
      </c>
      <c r="B45" s="115">
        <v>1050</v>
      </c>
      <c r="C45" s="100">
        <v>290</v>
      </c>
      <c r="D45" s="95" t="s">
        <v>182</v>
      </c>
    </row>
    <row r="46" spans="1:4">
      <c r="A46" s="115" t="s">
        <v>60</v>
      </c>
      <c r="B46" s="100">
        <v>80</v>
      </c>
      <c r="C46" s="111"/>
      <c r="D46" s="99" t="s">
        <v>125</v>
      </c>
    </row>
    <row r="47" spans="1:4">
      <c r="A47" s="115" t="s">
        <v>61</v>
      </c>
      <c r="B47" s="100">
        <v>280</v>
      </c>
      <c r="C47" s="111"/>
      <c r="D47" s="99" t="s">
        <v>125</v>
      </c>
    </row>
    <row r="48" spans="1:4">
      <c r="A48" s="116" t="s">
        <v>55</v>
      </c>
      <c r="B48" s="106">
        <v>140</v>
      </c>
      <c r="C48" s="111"/>
      <c r="D48" s="99" t="s">
        <v>125</v>
      </c>
    </row>
    <row r="49" spans="1:4">
      <c r="A49" s="116" t="s">
        <v>118</v>
      </c>
      <c r="B49" s="116">
        <v>250</v>
      </c>
      <c r="C49" s="106">
        <v>100</v>
      </c>
      <c r="D49" s="99" t="s">
        <v>183</v>
      </c>
    </row>
    <row r="50" spans="1:4">
      <c r="A50" s="110" t="s">
        <v>76</v>
      </c>
      <c r="B50" s="110">
        <v>140</v>
      </c>
      <c r="C50" s="106">
        <v>50</v>
      </c>
      <c r="D50" s="99" t="s">
        <v>184</v>
      </c>
    </row>
    <row r="51" spans="1:4" ht="40.5">
      <c r="A51" s="117" t="s">
        <v>63</v>
      </c>
      <c r="B51" s="106">
        <v>490</v>
      </c>
      <c r="C51" s="111"/>
      <c r="D51" s="99" t="s">
        <v>185</v>
      </c>
    </row>
    <row r="52" spans="1:4">
      <c r="A52" s="117" t="s">
        <v>64</v>
      </c>
      <c r="B52" s="117"/>
      <c r="C52" s="106">
        <v>50</v>
      </c>
      <c r="D52" s="99" t="s">
        <v>167</v>
      </c>
    </row>
    <row r="53" spans="1:4">
      <c r="A53" s="110" t="s">
        <v>12</v>
      </c>
      <c r="B53" s="106">
        <v>390</v>
      </c>
      <c r="C53" s="111"/>
      <c r="D53" s="99" t="s">
        <v>125</v>
      </c>
    </row>
    <row r="54" spans="1:4" ht="27">
      <c r="A54" s="110" t="s">
        <v>52</v>
      </c>
      <c r="B54" s="110">
        <v>340</v>
      </c>
      <c r="C54" s="100">
        <v>50</v>
      </c>
      <c r="D54" s="99" t="s">
        <v>186</v>
      </c>
    </row>
    <row r="55" spans="1:4">
      <c r="A55" s="110" t="s">
        <v>13</v>
      </c>
      <c r="B55" s="100">
        <v>140</v>
      </c>
      <c r="C55" s="111"/>
      <c r="D55" s="99" t="s">
        <v>125</v>
      </c>
    </row>
    <row r="56" spans="1:4">
      <c r="A56" s="110" t="s">
        <v>14</v>
      </c>
      <c r="B56" s="118" t="s">
        <v>187</v>
      </c>
      <c r="C56" s="111"/>
      <c r="D56" s="99" t="s">
        <v>125</v>
      </c>
    </row>
    <row r="57" spans="1:4">
      <c r="A57" s="110" t="s">
        <v>119</v>
      </c>
      <c r="B57" s="119" t="s">
        <v>188</v>
      </c>
      <c r="C57" s="111"/>
      <c r="D57" s="104" t="s">
        <v>189</v>
      </c>
    </row>
    <row r="58" spans="1:4" ht="27">
      <c r="A58" s="110" t="s">
        <v>120</v>
      </c>
      <c r="B58" s="120" t="s">
        <v>190</v>
      </c>
      <c r="C58" s="111"/>
      <c r="D58" s="104" t="s">
        <v>191</v>
      </c>
    </row>
    <row r="59" spans="1:4">
      <c r="A59" s="110" t="s">
        <v>110</v>
      </c>
      <c r="B59" s="118" t="s">
        <v>192</v>
      </c>
      <c r="C59" s="111"/>
      <c r="D59" s="99" t="s">
        <v>125</v>
      </c>
    </row>
    <row r="60" spans="1:4" ht="27">
      <c r="A60" s="110" t="s">
        <v>44</v>
      </c>
      <c r="B60" s="100">
        <v>670</v>
      </c>
      <c r="C60" s="111"/>
      <c r="D60" s="99" t="s">
        <v>193</v>
      </c>
    </row>
    <row r="61" spans="1:4">
      <c r="A61" s="110" t="s">
        <v>45</v>
      </c>
      <c r="B61" s="100">
        <v>140</v>
      </c>
      <c r="C61" s="111"/>
      <c r="D61" s="105" t="s">
        <v>194</v>
      </c>
    </row>
    <row r="62" spans="1:4">
      <c r="A62" s="110" t="s">
        <v>46</v>
      </c>
      <c r="B62" s="110">
        <v>90</v>
      </c>
      <c r="C62" s="119" t="s">
        <v>204</v>
      </c>
      <c r="D62" s="99" t="s">
        <v>195</v>
      </c>
    </row>
    <row r="63" spans="1:4">
      <c r="A63" s="110" t="s">
        <v>65</v>
      </c>
      <c r="B63" s="100">
        <v>160</v>
      </c>
      <c r="C63" s="111"/>
      <c r="D63" s="99" t="s">
        <v>125</v>
      </c>
    </row>
    <row r="64" spans="1:4">
      <c r="A64" s="110" t="s">
        <v>47</v>
      </c>
      <c r="B64" s="118" t="s">
        <v>187</v>
      </c>
      <c r="C64" s="111"/>
      <c r="D64" s="99" t="s">
        <v>125</v>
      </c>
    </row>
    <row r="65" spans="1:4">
      <c r="A65" s="110" t="s">
        <v>111</v>
      </c>
      <c r="B65" s="100">
        <v>80</v>
      </c>
      <c r="C65" s="111"/>
      <c r="D65" s="95" t="s">
        <v>49</v>
      </c>
    </row>
    <row r="66" spans="1:4" ht="54">
      <c r="A66" s="110" t="s">
        <v>56</v>
      </c>
      <c r="B66" s="100">
        <v>540</v>
      </c>
      <c r="C66" s="111"/>
      <c r="D66" s="95" t="s">
        <v>196</v>
      </c>
    </row>
    <row r="67" spans="1:4">
      <c r="A67" s="110" t="s">
        <v>48</v>
      </c>
      <c r="B67" s="111">
        <v>260</v>
      </c>
      <c r="C67" s="111"/>
      <c r="D67" s="99" t="s">
        <v>205</v>
      </c>
    </row>
    <row r="68" spans="1:4">
      <c r="A68" s="110" t="s">
        <v>19</v>
      </c>
      <c r="B68" s="111">
        <v>160</v>
      </c>
      <c r="C68" s="111"/>
      <c r="D68" s="99" t="s">
        <v>125</v>
      </c>
    </row>
    <row r="69" spans="1:4">
      <c r="A69" s="110" t="s">
        <v>20</v>
      </c>
      <c r="B69" s="111">
        <v>150</v>
      </c>
      <c r="C69" s="111"/>
      <c r="D69" s="99" t="s">
        <v>125</v>
      </c>
    </row>
    <row r="70" spans="1:4">
      <c r="A70" s="110" t="s">
        <v>70</v>
      </c>
      <c r="B70" s="111">
        <v>150</v>
      </c>
      <c r="C70" s="111"/>
      <c r="D70" s="99" t="s">
        <v>125</v>
      </c>
    </row>
    <row r="71" spans="1:4">
      <c r="A71" s="110" t="s">
        <v>71</v>
      </c>
      <c r="B71" s="111">
        <v>120</v>
      </c>
      <c r="C71" s="111"/>
      <c r="D71" s="99" t="s">
        <v>125</v>
      </c>
    </row>
    <row r="72" spans="1:4">
      <c r="A72" s="110" t="s">
        <v>121</v>
      </c>
      <c r="B72" s="111">
        <v>110</v>
      </c>
      <c r="C72" s="111"/>
      <c r="D72" s="99" t="s">
        <v>125</v>
      </c>
    </row>
    <row r="73" spans="1:4">
      <c r="A73" s="110" t="s">
        <v>159</v>
      </c>
      <c r="B73" s="111">
        <v>500</v>
      </c>
      <c r="C73" s="111"/>
      <c r="D73" s="95" t="s">
        <v>189</v>
      </c>
    </row>
    <row r="74" spans="1:4">
      <c r="A74" s="110" t="s">
        <v>66</v>
      </c>
      <c r="B74" s="106">
        <v>80</v>
      </c>
      <c r="C74" s="111"/>
      <c r="D74" s="99" t="s">
        <v>125</v>
      </c>
    </row>
    <row r="75" spans="1:4">
      <c r="A75" s="110" t="s">
        <v>122</v>
      </c>
      <c r="B75" s="106">
        <v>70</v>
      </c>
      <c r="C75" s="111"/>
      <c r="D75" s="99" t="s">
        <v>125</v>
      </c>
    </row>
    <row r="76" spans="1:4">
      <c r="A76" s="110" t="s">
        <v>123</v>
      </c>
      <c r="B76" s="106">
        <v>500</v>
      </c>
      <c r="C76" s="111"/>
      <c r="D76" s="103" t="s">
        <v>197</v>
      </c>
    </row>
    <row r="77" spans="1:4">
      <c r="A77" s="110" t="s">
        <v>160</v>
      </c>
      <c r="B77" s="106">
        <v>300</v>
      </c>
      <c r="C77" s="111"/>
      <c r="D77" s="107" t="s">
        <v>198</v>
      </c>
    </row>
    <row r="78" spans="1:4">
      <c r="A78" s="110" t="s">
        <v>161</v>
      </c>
      <c r="B78" s="106">
        <v>200</v>
      </c>
      <c r="C78" s="111"/>
      <c r="D78" s="108" t="s">
        <v>199</v>
      </c>
    </row>
    <row r="79" spans="1:4" ht="27">
      <c r="A79" s="121" t="s">
        <v>78</v>
      </c>
      <c r="B79" s="106">
        <v>500</v>
      </c>
      <c r="C79" s="111"/>
      <c r="D79" s="103" t="s">
        <v>206</v>
      </c>
    </row>
    <row r="80" spans="1:4" ht="27">
      <c r="A80" s="121" t="s">
        <v>162</v>
      </c>
      <c r="B80" s="106">
        <v>300</v>
      </c>
      <c r="C80" s="111"/>
      <c r="D80" s="103" t="s">
        <v>200</v>
      </c>
    </row>
    <row r="81" spans="1:4">
      <c r="A81" s="121" t="s">
        <v>79</v>
      </c>
      <c r="B81" s="106">
        <v>200</v>
      </c>
      <c r="C81" s="111"/>
      <c r="D81" s="109" t="s">
        <v>201</v>
      </c>
    </row>
    <row r="82" spans="1:4">
      <c r="A82" s="121" t="s">
        <v>163</v>
      </c>
      <c r="B82" s="114">
        <v>200</v>
      </c>
      <c r="C82" s="111"/>
      <c r="D82" s="107" t="s">
        <v>202</v>
      </c>
    </row>
    <row r="83" spans="1:4" ht="27">
      <c r="A83" s="121" t="s">
        <v>124</v>
      </c>
      <c r="B83" s="106">
        <v>200</v>
      </c>
      <c r="C83" s="111"/>
      <c r="D83" s="103" t="s">
        <v>203</v>
      </c>
    </row>
    <row r="84" spans="1:4" ht="21" customHeight="1">
      <c r="A84" s="79" t="s">
        <v>207</v>
      </c>
      <c r="B84" s="80"/>
      <c r="C84" s="80"/>
      <c r="D84" s="81"/>
    </row>
    <row r="85" spans="1:4">
      <c r="A85" s="10" t="s">
        <v>108</v>
      </c>
      <c r="B85" s="122">
        <v>90</v>
      </c>
      <c r="C85" s="123"/>
      <c r="D85" s="124" t="s">
        <v>49</v>
      </c>
    </row>
    <row r="86" spans="1:4" ht="27">
      <c r="A86" s="10" t="s">
        <v>72</v>
      </c>
      <c r="B86" s="123">
        <v>600</v>
      </c>
      <c r="C86" s="123"/>
      <c r="D86" s="125" t="s">
        <v>208</v>
      </c>
    </row>
    <row r="87" spans="1:4" ht="27">
      <c r="A87" s="10" t="s">
        <v>87</v>
      </c>
      <c r="B87" s="123">
        <v>560</v>
      </c>
      <c r="C87" s="123">
        <v>50</v>
      </c>
      <c r="D87" s="126" t="s">
        <v>209</v>
      </c>
    </row>
    <row r="88" spans="1:4">
      <c r="A88" s="10" t="s">
        <v>126</v>
      </c>
      <c r="B88" s="123">
        <v>100</v>
      </c>
      <c r="C88" s="123"/>
      <c r="D88" s="124" t="s">
        <v>49</v>
      </c>
    </row>
  </sheetData>
  <mergeCells count="2">
    <mergeCell ref="A84:D84"/>
    <mergeCell ref="A2:D2"/>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zoomScaleNormal="100" workbookViewId="0">
      <selection activeCell="F116" sqref="F116"/>
    </sheetView>
  </sheetViews>
  <sheetFormatPr defaultRowHeight="13.5"/>
  <cols>
    <col min="1" max="1" width="30.75" style="13" customWidth="1"/>
    <col min="2" max="2" width="37.375" style="1" customWidth="1"/>
    <col min="3" max="3" width="12.875" style="1" customWidth="1"/>
    <col min="4" max="4" width="17.625" style="1" customWidth="1"/>
    <col min="5" max="5" width="12" style="1" customWidth="1"/>
    <col min="6" max="6" width="10.25" style="1" customWidth="1"/>
    <col min="7" max="7" width="12.875" style="1" customWidth="1"/>
    <col min="8" max="8" width="11.75" style="1" customWidth="1"/>
    <col min="9" max="9" width="11.875" style="1" customWidth="1"/>
    <col min="10" max="10" width="21.375" customWidth="1"/>
    <col min="12" max="12" width="12.625" customWidth="1"/>
    <col min="13" max="13" width="10.25" customWidth="1"/>
  </cols>
  <sheetData>
    <row r="1" spans="1:5" ht="25.5" customHeight="1" thickBot="1">
      <c r="A1" s="84" t="s">
        <v>152</v>
      </c>
      <c r="B1" s="84"/>
      <c r="C1" s="84"/>
      <c r="D1" s="84"/>
      <c r="E1" s="11"/>
    </row>
    <row r="2" spans="1:5" ht="14.25" thickBot="1">
      <c r="A2" s="82" t="s">
        <v>153</v>
      </c>
      <c r="B2" s="83"/>
      <c r="C2" s="83"/>
      <c r="D2" s="14"/>
    </row>
    <row r="3" spans="1:5" ht="14.25" thickBot="1">
      <c r="A3" s="12" t="s">
        <v>7</v>
      </c>
      <c r="B3" s="7" t="s">
        <v>8</v>
      </c>
      <c r="C3" s="8" t="s">
        <v>23</v>
      </c>
      <c r="D3" s="9" t="s">
        <v>9</v>
      </c>
    </row>
    <row r="4" spans="1:5">
      <c r="A4" s="127" t="s">
        <v>10</v>
      </c>
      <c r="B4" s="32" t="s">
        <v>210</v>
      </c>
      <c r="C4" s="15">
        <v>19895</v>
      </c>
      <c r="D4" s="33"/>
    </row>
    <row r="5" spans="1:5">
      <c r="A5" s="94"/>
      <c r="B5" s="34" t="s">
        <v>211</v>
      </c>
      <c r="C5" s="6">
        <v>699</v>
      </c>
      <c r="D5" s="35"/>
    </row>
    <row r="6" spans="1:5" ht="16.5" customHeight="1">
      <c r="A6" s="94"/>
      <c r="B6" s="23" t="s">
        <v>212</v>
      </c>
      <c r="C6" s="6">
        <v>605</v>
      </c>
      <c r="D6" s="36"/>
    </row>
    <row r="7" spans="1:5" ht="16.5" customHeight="1">
      <c r="A7" s="94"/>
      <c r="B7" s="23" t="s">
        <v>213</v>
      </c>
      <c r="C7" s="6">
        <v>465</v>
      </c>
      <c r="D7" s="37"/>
    </row>
    <row r="8" spans="1:5" ht="16.5" customHeight="1">
      <c r="A8" s="94"/>
      <c r="B8" s="34" t="s">
        <v>43</v>
      </c>
      <c r="C8" s="6">
        <v>24991</v>
      </c>
      <c r="D8" s="129"/>
    </row>
    <row r="9" spans="1:5" ht="16.5" customHeight="1">
      <c r="A9" s="94"/>
      <c r="B9" s="34" t="s">
        <v>18</v>
      </c>
      <c r="C9" s="6">
        <v>5635</v>
      </c>
      <c r="D9" s="130"/>
    </row>
    <row r="10" spans="1:5" ht="16.5" customHeight="1">
      <c r="A10" s="94"/>
      <c r="B10" s="34" t="s">
        <v>28</v>
      </c>
      <c r="C10" s="6">
        <v>16236</v>
      </c>
      <c r="D10" s="129"/>
    </row>
    <row r="11" spans="1:5" ht="16.5" customHeight="1">
      <c r="A11" s="94"/>
      <c r="B11" s="34" t="s">
        <v>34</v>
      </c>
      <c r="C11" s="6">
        <v>2481</v>
      </c>
      <c r="D11" s="37"/>
    </row>
    <row r="12" spans="1:5" ht="16.5" customHeight="1">
      <c r="A12" s="94"/>
      <c r="B12" s="34" t="s">
        <v>54</v>
      </c>
      <c r="C12" s="6">
        <v>2186</v>
      </c>
      <c r="D12" s="36"/>
    </row>
    <row r="13" spans="1:5" ht="16.5" customHeight="1">
      <c r="A13" s="94"/>
      <c r="B13" s="34" t="s">
        <v>27</v>
      </c>
      <c r="C13" s="6">
        <v>1009</v>
      </c>
      <c r="D13" s="35"/>
    </row>
    <row r="14" spans="1:5" ht="16.5" customHeight="1">
      <c r="A14" s="94"/>
      <c r="B14" s="34" t="s">
        <v>50</v>
      </c>
      <c r="C14" s="6">
        <v>8676</v>
      </c>
      <c r="D14" s="37" t="s">
        <v>235</v>
      </c>
    </row>
    <row r="15" spans="1:5" ht="16.5" customHeight="1">
      <c r="A15" s="94"/>
      <c r="B15" s="34" t="s">
        <v>26</v>
      </c>
      <c r="C15" s="6">
        <v>5024</v>
      </c>
      <c r="D15" s="36"/>
    </row>
    <row r="16" spans="1:5" ht="16.5" customHeight="1">
      <c r="A16" s="94"/>
      <c r="B16" s="34" t="s">
        <v>214</v>
      </c>
      <c r="C16" s="6">
        <v>2220</v>
      </c>
      <c r="D16" s="36"/>
    </row>
    <row r="17" spans="1:4" ht="18" customHeight="1">
      <c r="A17" s="94"/>
      <c r="B17" s="23" t="s">
        <v>84</v>
      </c>
      <c r="C17" s="6">
        <v>696</v>
      </c>
      <c r="D17" s="36"/>
    </row>
    <row r="18" spans="1:4" ht="16.5" customHeight="1">
      <c r="A18" s="94"/>
      <c r="B18" s="34" t="s">
        <v>52</v>
      </c>
      <c r="C18" s="6">
        <v>2475</v>
      </c>
      <c r="D18" s="36"/>
    </row>
    <row r="19" spans="1:4" ht="16.5" customHeight="1">
      <c r="A19" s="94"/>
      <c r="B19" s="34" t="s">
        <v>85</v>
      </c>
      <c r="C19" s="6">
        <v>1568</v>
      </c>
      <c r="D19" s="36"/>
    </row>
    <row r="20" spans="1:4" ht="16.5" customHeight="1">
      <c r="A20" s="94"/>
      <c r="B20" s="23" t="s">
        <v>215</v>
      </c>
      <c r="C20" s="6">
        <v>2078</v>
      </c>
      <c r="D20" s="36"/>
    </row>
    <row r="21" spans="1:4" ht="16.5" customHeight="1">
      <c r="A21" s="94"/>
      <c r="B21" s="23" t="s">
        <v>216</v>
      </c>
      <c r="C21" s="6">
        <v>4960</v>
      </c>
      <c r="D21" s="36"/>
    </row>
    <row r="22" spans="1:4" ht="16.5" customHeight="1">
      <c r="A22" s="94"/>
      <c r="B22" s="34" t="s">
        <v>217</v>
      </c>
      <c r="C22" s="6">
        <v>16283</v>
      </c>
      <c r="D22" s="36"/>
    </row>
    <row r="23" spans="1:4" ht="16.5" customHeight="1">
      <c r="A23" s="94"/>
      <c r="B23" s="34" t="s">
        <v>218</v>
      </c>
      <c r="C23" s="6">
        <v>2516</v>
      </c>
      <c r="D23" s="36"/>
    </row>
    <row r="24" spans="1:4" ht="16.5" customHeight="1">
      <c r="A24" s="94"/>
      <c r="B24" s="34" t="s">
        <v>219</v>
      </c>
      <c r="C24" s="6">
        <v>144</v>
      </c>
      <c r="D24" s="36"/>
    </row>
    <row r="25" spans="1:4" ht="16.5" customHeight="1">
      <c r="A25" s="94"/>
      <c r="B25" s="23" t="s">
        <v>220</v>
      </c>
      <c r="C25" s="6">
        <v>1460</v>
      </c>
      <c r="D25" s="130"/>
    </row>
    <row r="26" spans="1:4" ht="16.5" customHeight="1">
      <c r="A26" s="94"/>
      <c r="B26" s="23" t="s">
        <v>86</v>
      </c>
      <c r="C26" s="6">
        <v>7350</v>
      </c>
      <c r="D26" s="36"/>
    </row>
    <row r="27" spans="1:4" ht="16.5" customHeight="1">
      <c r="A27" s="94"/>
      <c r="B27" s="6" t="s">
        <v>221</v>
      </c>
      <c r="C27" s="6">
        <v>1568</v>
      </c>
      <c r="D27" s="36" t="s">
        <v>236</v>
      </c>
    </row>
    <row r="28" spans="1:4" ht="16.5" customHeight="1">
      <c r="A28" s="94"/>
      <c r="B28" s="6" t="s">
        <v>222</v>
      </c>
      <c r="C28" s="6">
        <v>5880</v>
      </c>
      <c r="D28" s="36"/>
    </row>
    <row r="29" spans="1:4" ht="16.5" customHeight="1">
      <c r="A29" s="94"/>
      <c r="B29" s="6" t="s">
        <v>223</v>
      </c>
      <c r="C29" s="6">
        <v>5880</v>
      </c>
      <c r="D29" s="36"/>
    </row>
    <row r="30" spans="1:4" ht="16.5" customHeight="1">
      <c r="A30" s="94"/>
      <c r="B30" s="6" t="s">
        <v>224</v>
      </c>
      <c r="C30" s="6">
        <v>980</v>
      </c>
      <c r="D30" s="36"/>
    </row>
    <row r="31" spans="1:4" ht="16.5" customHeight="1">
      <c r="A31" s="94"/>
      <c r="B31" s="6" t="s">
        <v>225</v>
      </c>
      <c r="C31" s="6">
        <v>1960</v>
      </c>
      <c r="D31" s="36"/>
    </row>
    <row r="32" spans="1:4" ht="16.5" customHeight="1">
      <c r="A32" s="94"/>
      <c r="B32" s="6" t="s">
        <v>226</v>
      </c>
      <c r="C32" s="6">
        <v>661</v>
      </c>
      <c r="D32" s="36"/>
    </row>
    <row r="33" spans="1:10" ht="16.5" customHeight="1">
      <c r="A33" s="94"/>
      <c r="B33" s="6" t="s">
        <v>227</v>
      </c>
      <c r="C33" s="6">
        <v>269</v>
      </c>
      <c r="D33" s="36"/>
    </row>
    <row r="34" spans="1:10" ht="16.5" customHeight="1">
      <c r="A34" s="94"/>
      <c r="B34" s="6" t="s">
        <v>228</v>
      </c>
      <c r="C34" s="6">
        <v>270</v>
      </c>
      <c r="D34" s="36"/>
    </row>
    <row r="35" spans="1:10" ht="16.5" customHeight="1">
      <c r="A35" s="94"/>
      <c r="B35" s="6" t="s">
        <v>229</v>
      </c>
      <c r="C35" s="6">
        <v>269</v>
      </c>
      <c r="D35" s="36"/>
    </row>
    <row r="36" spans="1:10" ht="16.5" customHeight="1">
      <c r="A36" s="94"/>
      <c r="B36" s="6" t="s">
        <v>230</v>
      </c>
      <c r="C36" s="6">
        <v>270</v>
      </c>
      <c r="D36" s="36"/>
    </row>
    <row r="37" spans="1:10" ht="16.5" customHeight="1">
      <c r="A37" s="94"/>
      <c r="B37" s="6" t="s">
        <v>231</v>
      </c>
      <c r="C37" s="6">
        <v>269</v>
      </c>
      <c r="D37" s="36"/>
    </row>
    <row r="38" spans="1:10" ht="16.5" customHeight="1">
      <c r="A38" s="94"/>
      <c r="B38" s="6" t="s">
        <v>232</v>
      </c>
      <c r="C38" s="6">
        <v>270</v>
      </c>
      <c r="D38" s="36"/>
    </row>
    <row r="39" spans="1:10" ht="16.5" customHeight="1">
      <c r="A39" s="94"/>
      <c r="B39" s="6" t="s">
        <v>233</v>
      </c>
      <c r="C39" s="6">
        <v>490</v>
      </c>
      <c r="D39" s="36"/>
    </row>
    <row r="40" spans="1:10" ht="16.5" customHeight="1">
      <c r="A40" s="94"/>
      <c r="B40" s="6" t="s">
        <v>234</v>
      </c>
      <c r="C40" s="6">
        <v>490</v>
      </c>
      <c r="D40" s="36"/>
    </row>
    <row r="41" spans="1:10" ht="16.5" customHeight="1" thickBot="1">
      <c r="A41" s="94"/>
      <c r="B41" s="28" t="s">
        <v>237</v>
      </c>
      <c r="C41" s="28">
        <v>1500</v>
      </c>
      <c r="D41" s="38"/>
    </row>
    <row r="42" spans="1:10" ht="27.75" customHeight="1" thickBot="1">
      <c r="A42" s="128"/>
      <c r="B42" s="29" t="s">
        <v>22</v>
      </c>
      <c r="C42" s="30">
        <f>SUM(C4:C41)</f>
        <v>150678</v>
      </c>
      <c r="D42" s="31"/>
    </row>
    <row r="43" spans="1:10" ht="26.25" customHeight="1">
      <c r="A43" s="88" t="s">
        <v>21</v>
      </c>
      <c r="B43" s="89"/>
      <c r="C43" s="89"/>
      <c r="D43" s="89"/>
      <c r="E43" s="89"/>
      <c r="F43" s="89"/>
      <c r="G43" s="89"/>
      <c r="H43" s="89"/>
      <c r="I43" s="90"/>
    </row>
    <row r="44" spans="1:10" ht="21.75" customHeight="1" thickBot="1">
      <c r="A44" s="91" t="s">
        <v>5</v>
      </c>
      <c r="B44" s="92"/>
      <c r="C44" s="92"/>
      <c r="D44" s="92"/>
      <c r="E44" s="92"/>
      <c r="F44" s="92"/>
      <c r="G44" s="92"/>
      <c r="H44" s="92"/>
      <c r="I44" s="93"/>
    </row>
    <row r="45" spans="1:10" ht="24">
      <c r="A45" s="63" t="s">
        <v>95</v>
      </c>
      <c r="B45" s="64" t="s">
        <v>96</v>
      </c>
      <c r="C45" s="64" t="s">
        <v>97</v>
      </c>
      <c r="D45" s="64" t="s">
        <v>101</v>
      </c>
      <c r="E45" s="64" t="s">
        <v>102</v>
      </c>
      <c r="F45" s="135" t="s">
        <v>104</v>
      </c>
      <c r="G45" s="136" t="s">
        <v>6</v>
      </c>
      <c r="H45" s="39" t="s">
        <v>4</v>
      </c>
      <c r="I45" s="40" t="s">
        <v>127</v>
      </c>
      <c r="J45" s="76"/>
    </row>
    <row r="46" spans="1:10" ht="24">
      <c r="A46" s="65" t="s">
        <v>272</v>
      </c>
      <c r="B46" s="66" t="s">
        <v>133</v>
      </c>
      <c r="C46" s="138">
        <v>51900</v>
      </c>
      <c r="D46" s="137">
        <v>0.44292947976878616</v>
      </c>
      <c r="E46" s="139">
        <v>51900</v>
      </c>
      <c r="F46" s="140">
        <v>3.5000000000000003E-2</v>
      </c>
      <c r="G46" s="139">
        <v>2417</v>
      </c>
      <c r="H46" s="141">
        <v>604</v>
      </c>
      <c r="I46" s="139">
        <v>1813</v>
      </c>
      <c r="J46" s="150" t="s">
        <v>15</v>
      </c>
    </row>
    <row r="47" spans="1:10">
      <c r="A47" s="65" t="s">
        <v>130</v>
      </c>
      <c r="B47" s="66" t="s">
        <v>81</v>
      </c>
      <c r="C47" s="73">
        <v>13000</v>
      </c>
      <c r="D47" s="137">
        <v>0.12813846153846153</v>
      </c>
      <c r="E47" s="139">
        <v>13000</v>
      </c>
      <c r="F47" s="140">
        <v>5.0000000000000001E-3</v>
      </c>
      <c r="G47" s="139">
        <v>465</v>
      </c>
      <c r="H47" s="141">
        <v>116</v>
      </c>
      <c r="I47" s="139">
        <v>349</v>
      </c>
      <c r="J47" s="150" t="s">
        <v>119</v>
      </c>
    </row>
    <row r="48" spans="1:10">
      <c r="A48" s="131" t="s">
        <v>131</v>
      </c>
      <c r="B48" s="66" t="s">
        <v>89</v>
      </c>
      <c r="C48" s="73">
        <v>6500</v>
      </c>
      <c r="D48" s="137">
        <v>0.12813846153846153</v>
      </c>
      <c r="E48" s="139">
        <v>6500</v>
      </c>
      <c r="F48" s="140">
        <v>5.0000000000000001E-3</v>
      </c>
      <c r="G48" s="139">
        <v>233</v>
      </c>
      <c r="H48" s="141">
        <v>58</v>
      </c>
      <c r="I48" s="139">
        <v>175</v>
      </c>
      <c r="J48" s="150" t="s">
        <v>119</v>
      </c>
    </row>
    <row r="49" spans="1:10">
      <c r="A49" s="131" t="s">
        <v>131</v>
      </c>
      <c r="B49" s="66" t="s">
        <v>89</v>
      </c>
      <c r="C49" s="73">
        <v>6500</v>
      </c>
      <c r="D49" s="137">
        <v>0.12813846153846153</v>
      </c>
      <c r="E49" s="139">
        <v>6500</v>
      </c>
      <c r="F49" s="140">
        <v>5.0000000000000001E-3</v>
      </c>
      <c r="G49" s="139">
        <v>233</v>
      </c>
      <c r="H49" s="141">
        <v>58</v>
      </c>
      <c r="I49" s="139">
        <v>175</v>
      </c>
      <c r="J49" s="150" t="s">
        <v>119</v>
      </c>
    </row>
    <row r="50" spans="1:10">
      <c r="A50" s="65" t="s">
        <v>91</v>
      </c>
      <c r="B50" s="66" t="s">
        <v>89</v>
      </c>
      <c r="C50" s="142">
        <v>7500</v>
      </c>
      <c r="D50" s="137">
        <v>0.22210666666666667</v>
      </c>
      <c r="E50" s="139">
        <v>7500</v>
      </c>
      <c r="F50" s="140">
        <v>1.4999999999999999E-2</v>
      </c>
      <c r="G50" s="139">
        <v>313</v>
      </c>
      <c r="H50" s="141">
        <v>78</v>
      </c>
      <c r="I50" s="139">
        <v>235</v>
      </c>
      <c r="J50" s="150" t="s">
        <v>74</v>
      </c>
    </row>
    <row r="51" spans="1:10">
      <c r="A51" s="131" t="s">
        <v>273</v>
      </c>
      <c r="B51" s="66" t="s">
        <v>89</v>
      </c>
      <c r="C51" s="143">
        <v>7500</v>
      </c>
      <c r="D51" s="137">
        <v>0.22210666666666667</v>
      </c>
      <c r="E51" s="139">
        <v>7500</v>
      </c>
      <c r="F51" s="140">
        <v>1.4999999999999999E-2</v>
      </c>
      <c r="G51" s="139">
        <v>313</v>
      </c>
      <c r="H51" s="141">
        <v>78</v>
      </c>
      <c r="I51" s="139">
        <v>235</v>
      </c>
      <c r="J51" s="150" t="s">
        <v>74</v>
      </c>
    </row>
    <row r="52" spans="1:10">
      <c r="A52" s="132" t="s">
        <v>80</v>
      </c>
      <c r="B52" s="16" t="s">
        <v>266</v>
      </c>
      <c r="C52" s="73">
        <v>6500</v>
      </c>
      <c r="D52" s="137">
        <v>0.4849</v>
      </c>
      <c r="E52" s="139">
        <v>6500</v>
      </c>
      <c r="F52" s="140">
        <v>0.04</v>
      </c>
      <c r="G52" s="139">
        <v>260</v>
      </c>
      <c r="H52" s="141">
        <v>65</v>
      </c>
      <c r="I52" s="139">
        <v>195</v>
      </c>
      <c r="J52" s="151" t="s">
        <v>83</v>
      </c>
    </row>
    <row r="53" spans="1:10" ht="24">
      <c r="A53" s="65" t="s">
        <v>274</v>
      </c>
      <c r="B53" s="66" t="s">
        <v>137</v>
      </c>
      <c r="C53" s="73">
        <v>84000</v>
      </c>
      <c r="D53" s="137">
        <v>0.5225455952380953</v>
      </c>
      <c r="E53" s="139">
        <v>84000</v>
      </c>
      <c r="F53" s="140">
        <v>4.4999999999999998E-2</v>
      </c>
      <c r="G53" s="139">
        <v>4580</v>
      </c>
      <c r="H53" s="141">
        <v>1145</v>
      </c>
      <c r="I53" s="139">
        <v>3435</v>
      </c>
      <c r="J53" s="150" t="s">
        <v>43</v>
      </c>
    </row>
    <row r="54" spans="1:10">
      <c r="A54" s="65" t="s">
        <v>135</v>
      </c>
      <c r="B54" s="66" t="s">
        <v>92</v>
      </c>
      <c r="C54" s="73">
        <v>22000</v>
      </c>
      <c r="D54" s="137">
        <v>0.45430909090909088</v>
      </c>
      <c r="E54" s="139">
        <v>2200</v>
      </c>
      <c r="F54" s="140">
        <v>0.04</v>
      </c>
      <c r="G54" s="139">
        <v>108</v>
      </c>
      <c r="H54" s="141">
        <v>27</v>
      </c>
      <c r="I54" s="139">
        <v>81</v>
      </c>
      <c r="J54" s="150" t="s">
        <v>18</v>
      </c>
    </row>
    <row r="55" spans="1:10" ht="24">
      <c r="A55" s="65" t="s">
        <v>275</v>
      </c>
      <c r="B55" s="66" t="s">
        <v>141</v>
      </c>
      <c r="C55" s="73">
        <v>132000</v>
      </c>
      <c r="D55" s="137">
        <v>0.54706386363636361</v>
      </c>
      <c r="E55" s="139">
        <v>132000</v>
      </c>
      <c r="F55" s="140">
        <v>4.4999999999999998E-2</v>
      </c>
      <c r="G55" s="139">
        <v>7140</v>
      </c>
      <c r="H55" s="141">
        <v>1785</v>
      </c>
      <c r="I55" s="139">
        <v>5355</v>
      </c>
      <c r="J55" s="150" t="s">
        <v>28</v>
      </c>
    </row>
    <row r="56" spans="1:10" ht="24">
      <c r="A56" s="65" t="s">
        <v>151</v>
      </c>
      <c r="B56" s="66" t="s">
        <v>132</v>
      </c>
      <c r="C56" s="73">
        <v>20800</v>
      </c>
      <c r="D56" s="137">
        <v>0.42045432692307694</v>
      </c>
      <c r="E56" s="139">
        <v>20800</v>
      </c>
      <c r="F56" s="140">
        <v>3.5000000000000003E-2</v>
      </c>
      <c r="G56" s="139">
        <v>928</v>
      </c>
      <c r="H56" s="141">
        <v>232</v>
      </c>
      <c r="I56" s="139">
        <v>696</v>
      </c>
      <c r="J56" s="150" t="s">
        <v>34</v>
      </c>
    </row>
    <row r="57" spans="1:10">
      <c r="A57" s="65" t="s">
        <v>276</v>
      </c>
      <c r="B57" s="66" t="s">
        <v>88</v>
      </c>
      <c r="C57" s="73">
        <v>31500</v>
      </c>
      <c r="D57" s="137">
        <v>0.39133079365079365</v>
      </c>
      <c r="E57" s="139">
        <v>31500</v>
      </c>
      <c r="F57" s="140">
        <v>0.03</v>
      </c>
      <c r="G57" s="139">
        <v>1345</v>
      </c>
      <c r="H57" s="141">
        <v>336</v>
      </c>
      <c r="I57" s="139">
        <v>1009</v>
      </c>
      <c r="J57" s="150" t="s">
        <v>54</v>
      </c>
    </row>
    <row r="58" spans="1:10">
      <c r="A58" s="131" t="s">
        <v>277</v>
      </c>
      <c r="B58" s="66" t="s">
        <v>88</v>
      </c>
      <c r="C58" s="144">
        <v>31500</v>
      </c>
      <c r="D58" s="137">
        <v>0.39133079365079365</v>
      </c>
      <c r="E58" s="139">
        <v>31500</v>
      </c>
      <c r="F58" s="140">
        <v>0.03</v>
      </c>
      <c r="G58" s="139">
        <v>1345</v>
      </c>
      <c r="H58" s="141">
        <v>336</v>
      </c>
      <c r="I58" s="139">
        <v>1009</v>
      </c>
      <c r="J58" s="150" t="s">
        <v>27</v>
      </c>
    </row>
    <row r="59" spans="1:10" ht="24">
      <c r="A59" s="65" t="s">
        <v>278</v>
      </c>
      <c r="B59" s="66" t="s">
        <v>132</v>
      </c>
      <c r="C59" s="73">
        <v>22000</v>
      </c>
      <c r="D59" s="137">
        <v>0.44295136363636367</v>
      </c>
      <c r="E59" s="139">
        <v>22000</v>
      </c>
      <c r="F59" s="140">
        <v>3.5000000000000003E-2</v>
      </c>
      <c r="G59" s="139">
        <v>970</v>
      </c>
      <c r="H59" s="141">
        <v>243</v>
      </c>
      <c r="I59" s="139">
        <v>727</v>
      </c>
      <c r="J59" s="150" t="s">
        <v>43</v>
      </c>
    </row>
    <row r="60" spans="1:10">
      <c r="A60" s="65" t="s">
        <v>279</v>
      </c>
      <c r="B60" s="133" t="s">
        <v>280</v>
      </c>
      <c r="C60" s="145">
        <v>180000</v>
      </c>
      <c r="D60" s="137">
        <v>0.26823333333333332</v>
      </c>
      <c r="E60" s="139">
        <v>90000</v>
      </c>
      <c r="F60" s="140">
        <v>0.02</v>
      </c>
      <c r="G60" s="139">
        <v>2250</v>
      </c>
      <c r="H60" s="146">
        <v>563</v>
      </c>
      <c r="I60" s="139">
        <v>1687</v>
      </c>
      <c r="J60" s="150" t="s">
        <v>50</v>
      </c>
    </row>
    <row r="61" spans="1:10" ht="24">
      <c r="A61" s="65" t="s">
        <v>281</v>
      </c>
      <c r="B61" s="66" t="s">
        <v>134</v>
      </c>
      <c r="C61" s="73">
        <v>39000</v>
      </c>
      <c r="D61" s="137">
        <v>0.46343410256410256</v>
      </c>
      <c r="E61" s="139">
        <v>39000</v>
      </c>
      <c r="F61" s="140">
        <v>0.04</v>
      </c>
      <c r="G61" s="139">
        <v>1960</v>
      </c>
      <c r="H61" s="141">
        <v>490</v>
      </c>
      <c r="I61" s="139">
        <v>1470</v>
      </c>
      <c r="J61" s="150" t="s">
        <v>26</v>
      </c>
    </row>
    <row r="62" spans="1:10">
      <c r="A62" s="65" t="s">
        <v>139</v>
      </c>
      <c r="B62" s="66" t="s">
        <v>282</v>
      </c>
      <c r="C62" s="73">
        <v>15000</v>
      </c>
      <c r="D62" s="137">
        <v>0.4849</v>
      </c>
      <c r="E62" s="139">
        <v>15000</v>
      </c>
      <c r="F62" s="140">
        <v>0.04</v>
      </c>
      <c r="G62" s="139">
        <v>600</v>
      </c>
      <c r="H62" s="141">
        <v>150</v>
      </c>
      <c r="I62" s="139">
        <v>450</v>
      </c>
      <c r="J62" s="150" t="s">
        <v>54</v>
      </c>
    </row>
    <row r="63" spans="1:10">
      <c r="A63" s="65" t="s">
        <v>283</v>
      </c>
      <c r="B63" s="66" t="s">
        <v>284</v>
      </c>
      <c r="C63" s="73">
        <v>30000</v>
      </c>
      <c r="D63" s="137">
        <v>0.4849</v>
      </c>
      <c r="E63" s="139">
        <v>30000</v>
      </c>
      <c r="F63" s="140">
        <v>0.04</v>
      </c>
      <c r="G63" s="139">
        <v>1200</v>
      </c>
      <c r="H63" s="141">
        <v>300</v>
      </c>
      <c r="I63" s="139">
        <v>900</v>
      </c>
      <c r="J63" s="150" t="s">
        <v>57</v>
      </c>
    </row>
    <row r="64" spans="1:10">
      <c r="A64" s="65" t="s">
        <v>285</v>
      </c>
      <c r="B64" s="66" t="s">
        <v>92</v>
      </c>
      <c r="C64" s="73">
        <v>22000</v>
      </c>
      <c r="D64" s="137">
        <v>0.45430909090909088</v>
      </c>
      <c r="E64" s="139">
        <v>22000</v>
      </c>
      <c r="F64" s="140">
        <v>0.04</v>
      </c>
      <c r="G64" s="139">
        <v>1080</v>
      </c>
      <c r="H64" s="141">
        <v>270</v>
      </c>
      <c r="I64" s="139">
        <v>810</v>
      </c>
      <c r="J64" s="150" t="s">
        <v>18</v>
      </c>
    </row>
    <row r="65" spans="1:10" ht="24">
      <c r="A65" s="65" t="s">
        <v>286</v>
      </c>
      <c r="B65" s="66" t="s">
        <v>132</v>
      </c>
      <c r="C65" s="73">
        <v>20800</v>
      </c>
      <c r="D65" s="137">
        <v>0.42045432692307694</v>
      </c>
      <c r="E65" s="139">
        <v>20800</v>
      </c>
      <c r="F65" s="140">
        <v>3.5000000000000003E-2</v>
      </c>
      <c r="G65" s="139">
        <v>928</v>
      </c>
      <c r="H65" s="141">
        <v>232</v>
      </c>
      <c r="I65" s="139">
        <v>696</v>
      </c>
      <c r="J65" s="150" t="s">
        <v>29</v>
      </c>
    </row>
    <row r="66" spans="1:10">
      <c r="A66" s="65" t="s">
        <v>150</v>
      </c>
      <c r="B66" s="66" t="s">
        <v>90</v>
      </c>
      <c r="C66" s="73">
        <v>80000</v>
      </c>
      <c r="D66" s="137">
        <v>0.51952137499999995</v>
      </c>
      <c r="E66" s="139">
        <v>80000</v>
      </c>
      <c r="F66" s="140">
        <v>4.4999999999999998E-2</v>
      </c>
      <c r="G66" s="139">
        <v>4400</v>
      </c>
      <c r="H66" s="141">
        <v>1100</v>
      </c>
      <c r="I66" s="139">
        <v>3300</v>
      </c>
      <c r="J66" s="150" t="s">
        <v>43</v>
      </c>
    </row>
    <row r="67" spans="1:10">
      <c r="A67" s="65" t="s">
        <v>238</v>
      </c>
      <c r="B67" s="66" t="s">
        <v>92</v>
      </c>
      <c r="C67" s="73">
        <v>22000</v>
      </c>
      <c r="D67" s="137">
        <v>0.45430909090909088</v>
      </c>
      <c r="E67" s="139">
        <v>22000</v>
      </c>
      <c r="F67" s="140">
        <v>0.04</v>
      </c>
      <c r="G67" s="139">
        <v>1080</v>
      </c>
      <c r="H67" s="141">
        <v>270</v>
      </c>
      <c r="I67" s="139">
        <v>810</v>
      </c>
      <c r="J67" s="150" t="s">
        <v>43</v>
      </c>
    </row>
    <row r="68" spans="1:10" ht="24">
      <c r="A68" s="65" t="s">
        <v>239</v>
      </c>
      <c r="B68" s="66" t="s">
        <v>134</v>
      </c>
      <c r="C68" s="73">
        <v>44000</v>
      </c>
      <c r="D68" s="137">
        <v>0.50541886363636368</v>
      </c>
      <c r="E68" s="139">
        <v>44000</v>
      </c>
      <c r="F68" s="140">
        <v>4.4999999999999998E-2</v>
      </c>
      <c r="G68" s="139">
        <v>2380</v>
      </c>
      <c r="H68" s="141">
        <v>595</v>
      </c>
      <c r="I68" s="139">
        <v>1785</v>
      </c>
      <c r="J68" s="150" t="s">
        <v>43</v>
      </c>
    </row>
    <row r="69" spans="1:10">
      <c r="A69" s="65" t="s">
        <v>240</v>
      </c>
      <c r="B69" s="66" t="s">
        <v>92</v>
      </c>
      <c r="C69" s="73">
        <v>22000</v>
      </c>
      <c r="D69" s="137">
        <v>0.45430909090909088</v>
      </c>
      <c r="E69" s="139">
        <v>22000</v>
      </c>
      <c r="F69" s="140">
        <v>0.04</v>
      </c>
      <c r="G69" s="139">
        <v>1080</v>
      </c>
      <c r="H69" s="141">
        <v>270</v>
      </c>
      <c r="I69" s="139">
        <v>810</v>
      </c>
      <c r="J69" s="150" t="s">
        <v>26</v>
      </c>
    </row>
    <row r="70" spans="1:10">
      <c r="A70" s="65" t="s">
        <v>241</v>
      </c>
      <c r="B70" s="134" t="s">
        <v>287</v>
      </c>
      <c r="C70" s="73">
        <v>318000</v>
      </c>
      <c r="D70" s="137">
        <v>-0.10211257861635221</v>
      </c>
      <c r="E70" s="139">
        <v>95400</v>
      </c>
      <c r="F70" s="140">
        <v>0</v>
      </c>
      <c r="G70" s="139">
        <v>0</v>
      </c>
      <c r="H70" s="141">
        <v>0</v>
      </c>
      <c r="I70" s="139">
        <v>0</v>
      </c>
      <c r="J70" s="150" t="s">
        <v>77</v>
      </c>
    </row>
    <row r="71" spans="1:10" ht="24">
      <c r="A71" s="65" t="s">
        <v>148</v>
      </c>
      <c r="B71" s="66" t="s">
        <v>133</v>
      </c>
      <c r="C71" s="73">
        <v>60000</v>
      </c>
      <c r="D71" s="137">
        <v>0.4955755</v>
      </c>
      <c r="E71" s="139">
        <v>60000</v>
      </c>
      <c r="F71" s="140">
        <v>0.04</v>
      </c>
      <c r="G71" s="139">
        <v>3000</v>
      </c>
      <c r="H71" s="141">
        <v>750</v>
      </c>
      <c r="I71" s="139">
        <v>2250</v>
      </c>
      <c r="J71" s="150" t="s">
        <v>43</v>
      </c>
    </row>
    <row r="72" spans="1:10" s="149" customFormat="1">
      <c r="A72" s="132" t="s">
        <v>242</v>
      </c>
      <c r="B72" s="147" t="s">
        <v>243</v>
      </c>
      <c r="C72" s="73">
        <v>678000</v>
      </c>
      <c r="D72" s="148">
        <v>0.47988525073746313</v>
      </c>
      <c r="E72" s="139">
        <v>542400</v>
      </c>
      <c r="F72" s="140">
        <v>0.04</v>
      </c>
      <c r="G72" s="139">
        <v>21696</v>
      </c>
      <c r="H72" s="141">
        <v>5424</v>
      </c>
      <c r="I72" s="139">
        <v>16272</v>
      </c>
      <c r="J72" s="151" t="s">
        <v>50</v>
      </c>
    </row>
    <row r="73" spans="1:10" ht="24">
      <c r="A73" s="65" t="s">
        <v>244</v>
      </c>
      <c r="B73" s="66" t="s">
        <v>245</v>
      </c>
      <c r="C73" s="73">
        <v>44000</v>
      </c>
      <c r="D73" s="137">
        <v>0.51109772727272729</v>
      </c>
      <c r="E73" s="139">
        <v>44000</v>
      </c>
      <c r="F73" s="140">
        <v>4.4999999999999998E-2</v>
      </c>
      <c r="G73" s="139">
        <v>2380</v>
      </c>
      <c r="H73" s="141">
        <v>595</v>
      </c>
      <c r="I73" s="139">
        <v>1785</v>
      </c>
      <c r="J73" s="150" t="s">
        <v>18</v>
      </c>
    </row>
    <row r="74" spans="1:10" ht="24">
      <c r="A74" s="65" t="s">
        <v>246</v>
      </c>
      <c r="B74" s="66" t="s">
        <v>247</v>
      </c>
      <c r="C74" s="73">
        <v>22000</v>
      </c>
      <c r="D74" s="137">
        <v>0.42023590909090913</v>
      </c>
      <c r="E74" s="139">
        <v>22000</v>
      </c>
      <c r="F74" s="140">
        <v>3.5000000000000003E-2</v>
      </c>
      <c r="G74" s="139">
        <v>970</v>
      </c>
      <c r="H74" s="141">
        <v>243</v>
      </c>
      <c r="I74" s="139">
        <v>727</v>
      </c>
      <c r="J74" s="150" t="s">
        <v>54</v>
      </c>
    </row>
    <row r="75" spans="1:10" ht="24">
      <c r="A75" s="65" t="s">
        <v>248</v>
      </c>
      <c r="B75" s="66" t="s">
        <v>249</v>
      </c>
      <c r="C75" s="73">
        <v>88000</v>
      </c>
      <c r="D75" s="137">
        <v>0.5252948863636363</v>
      </c>
      <c r="E75" s="139">
        <v>88000</v>
      </c>
      <c r="F75" s="140">
        <v>4.4999999999999998E-2</v>
      </c>
      <c r="G75" s="139">
        <v>4760</v>
      </c>
      <c r="H75" s="141">
        <v>1190</v>
      </c>
      <c r="I75" s="139">
        <v>3570</v>
      </c>
      <c r="J75" s="150" t="s">
        <v>28</v>
      </c>
    </row>
    <row r="76" spans="1:10">
      <c r="A76" s="65" t="s">
        <v>250</v>
      </c>
      <c r="B76" s="134" t="s">
        <v>251</v>
      </c>
      <c r="C76" s="73">
        <v>400000</v>
      </c>
      <c r="D76" s="137">
        <v>0.33564500000000003</v>
      </c>
      <c r="E76" s="139">
        <v>159200</v>
      </c>
      <c r="F76" s="140">
        <v>2.5000000000000001E-2</v>
      </c>
      <c r="G76" s="139">
        <v>3980</v>
      </c>
      <c r="H76" s="141">
        <v>995</v>
      </c>
      <c r="I76" s="139">
        <v>2985</v>
      </c>
      <c r="J76" s="150" t="s">
        <v>15</v>
      </c>
    </row>
    <row r="77" spans="1:10">
      <c r="A77" s="65" t="s">
        <v>252</v>
      </c>
      <c r="B77" s="66" t="s">
        <v>253</v>
      </c>
      <c r="C77" s="73">
        <v>9000</v>
      </c>
      <c r="D77" s="137">
        <v>0.55526666666666658</v>
      </c>
      <c r="E77" s="139">
        <v>9000</v>
      </c>
      <c r="F77" s="140">
        <v>0.05</v>
      </c>
      <c r="G77" s="139">
        <v>450</v>
      </c>
      <c r="H77" s="141">
        <v>113</v>
      </c>
      <c r="I77" s="139">
        <v>337</v>
      </c>
      <c r="J77" s="150" t="s">
        <v>15</v>
      </c>
    </row>
    <row r="78" spans="1:10" ht="24">
      <c r="A78" s="65" t="s">
        <v>254</v>
      </c>
      <c r="B78" s="66" t="s">
        <v>255</v>
      </c>
      <c r="C78" s="73">
        <v>21600</v>
      </c>
      <c r="D78" s="137">
        <v>0.42416203703703703</v>
      </c>
      <c r="E78" s="139">
        <v>21600</v>
      </c>
      <c r="F78" s="140">
        <v>3.5000000000000003E-2</v>
      </c>
      <c r="G78" s="139">
        <v>956</v>
      </c>
      <c r="H78" s="141">
        <v>239</v>
      </c>
      <c r="I78" s="139">
        <v>717</v>
      </c>
      <c r="J78" s="150" t="s">
        <v>50</v>
      </c>
    </row>
    <row r="79" spans="1:10" ht="24">
      <c r="A79" s="65" t="s">
        <v>256</v>
      </c>
      <c r="B79" s="66" t="s">
        <v>134</v>
      </c>
      <c r="C79" s="73">
        <v>33300</v>
      </c>
      <c r="D79" s="137">
        <v>0.40019219219219221</v>
      </c>
      <c r="E79" s="139">
        <v>33300</v>
      </c>
      <c r="F79" s="140">
        <v>3.5000000000000003E-2</v>
      </c>
      <c r="G79" s="139">
        <v>1566</v>
      </c>
      <c r="H79" s="141">
        <v>392</v>
      </c>
      <c r="I79" s="139">
        <v>1174</v>
      </c>
      <c r="J79" s="150" t="s">
        <v>18</v>
      </c>
    </row>
    <row r="80" spans="1:10">
      <c r="A80" s="65" t="s">
        <v>257</v>
      </c>
      <c r="B80" s="66" t="s">
        <v>258</v>
      </c>
      <c r="C80" s="73">
        <v>618000</v>
      </c>
      <c r="D80" s="137">
        <v>1.6144827586206797E-3</v>
      </c>
      <c r="E80" s="139">
        <v>36250</v>
      </c>
      <c r="F80" s="140">
        <v>0</v>
      </c>
      <c r="G80" s="139">
        <v>0</v>
      </c>
      <c r="H80" s="141">
        <v>0</v>
      </c>
      <c r="I80" s="139">
        <v>0</v>
      </c>
      <c r="J80" s="150" t="s">
        <v>35</v>
      </c>
    </row>
    <row r="81" spans="1:15">
      <c r="A81" s="65" t="s">
        <v>259</v>
      </c>
      <c r="B81" s="66" t="s">
        <v>260</v>
      </c>
      <c r="C81" s="73">
        <v>217500</v>
      </c>
      <c r="D81" s="137">
        <v>0.65903793103448272</v>
      </c>
      <c r="E81" s="139">
        <v>174000</v>
      </c>
      <c r="F81" s="140">
        <v>0.05</v>
      </c>
      <c r="G81" s="139">
        <v>8700</v>
      </c>
      <c r="H81" s="141">
        <v>2175</v>
      </c>
      <c r="I81" s="139">
        <v>6525</v>
      </c>
      <c r="J81" s="150" t="s">
        <v>15</v>
      </c>
    </row>
    <row r="82" spans="1:15">
      <c r="A82" s="65" t="s">
        <v>261</v>
      </c>
      <c r="B82" s="66" t="s">
        <v>262</v>
      </c>
      <c r="C82" s="73">
        <v>300000</v>
      </c>
      <c r="D82" s="137">
        <v>0.20156666666666667</v>
      </c>
      <c r="E82" s="139">
        <v>300000</v>
      </c>
      <c r="F82" s="140">
        <v>1.4999999999999999E-2</v>
      </c>
      <c r="G82" s="139">
        <v>4500</v>
      </c>
      <c r="H82" s="141">
        <v>1125</v>
      </c>
      <c r="I82" s="139">
        <v>3375</v>
      </c>
      <c r="J82" s="150" t="s">
        <v>15</v>
      </c>
    </row>
    <row r="83" spans="1:15">
      <c r="A83" s="132" t="s">
        <v>263</v>
      </c>
      <c r="B83" s="16" t="s">
        <v>88</v>
      </c>
      <c r="C83" s="73">
        <v>40000</v>
      </c>
      <c r="D83" s="137">
        <v>0.48516425000000002</v>
      </c>
      <c r="E83" s="139">
        <v>40000</v>
      </c>
      <c r="F83" s="140">
        <v>0.04</v>
      </c>
      <c r="G83" s="139">
        <v>2000</v>
      </c>
      <c r="H83" s="141">
        <v>500</v>
      </c>
      <c r="I83" s="139">
        <v>1500</v>
      </c>
      <c r="J83" s="151" t="s">
        <v>108</v>
      </c>
    </row>
    <row r="84" spans="1:15">
      <c r="A84" s="65" t="s">
        <v>264</v>
      </c>
      <c r="B84" s="66" t="s">
        <v>93</v>
      </c>
      <c r="C84" s="73">
        <v>60000</v>
      </c>
      <c r="D84" s="137">
        <v>0.50806899999999999</v>
      </c>
      <c r="E84" s="139">
        <v>60000</v>
      </c>
      <c r="F84" s="140">
        <v>4.4999999999999998E-2</v>
      </c>
      <c r="G84" s="139">
        <v>3300</v>
      </c>
      <c r="H84" s="141">
        <v>825</v>
      </c>
      <c r="I84" s="139">
        <v>2475</v>
      </c>
      <c r="J84" s="150" t="s">
        <v>52</v>
      </c>
    </row>
    <row r="85" spans="1:15">
      <c r="A85" s="65" t="s">
        <v>265</v>
      </c>
      <c r="B85" s="66" t="s">
        <v>266</v>
      </c>
      <c r="C85" s="73">
        <v>17000</v>
      </c>
      <c r="D85" s="137">
        <v>0.48489999999999994</v>
      </c>
      <c r="E85" s="139">
        <v>17000</v>
      </c>
      <c r="F85" s="140">
        <v>0.04</v>
      </c>
      <c r="G85" s="139">
        <v>680</v>
      </c>
      <c r="H85" s="141">
        <v>170</v>
      </c>
      <c r="I85" s="139">
        <v>510</v>
      </c>
      <c r="J85" s="150" t="s">
        <v>57</v>
      </c>
    </row>
    <row r="86" spans="1:15" ht="16.5">
      <c r="A86" s="65" t="s">
        <v>267</v>
      </c>
      <c r="B86" s="133" t="s">
        <v>288</v>
      </c>
      <c r="C86" s="73">
        <v>948800</v>
      </c>
      <c r="D86" s="137">
        <v>9.8475042158516018E-2</v>
      </c>
      <c r="E86" s="139">
        <v>370000</v>
      </c>
      <c r="F86" s="140">
        <v>0</v>
      </c>
      <c r="G86" s="139">
        <v>0</v>
      </c>
      <c r="H86" s="141">
        <v>0</v>
      </c>
      <c r="I86" s="139">
        <v>0</v>
      </c>
      <c r="J86" s="152" t="s">
        <v>15</v>
      </c>
    </row>
    <row r="87" spans="1:15" ht="24">
      <c r="A87" s="65" t="s">
        <v>268</v>
      </c>
      <c r="B87" s="66" t="s">
        <v>134</v>
      </c>
      <c r="C87" s="73">
        <v>44000</v>
      </c>
      <c r="D87" s="137">
        <v>0.50541886363636368</v>
      </c>
      <c r="E87" s="139">
        <v>44000</v>
      </c>
      <c r="F87" s="140">
        <v>4.4999999999999998E-2</v>
      </c>
      <c r="G87" s="139">
        <v>2380</v>
      </c>
      <c r="H87" s="141">
        <v>595</v>
      </c>
      <c r="I87" s="139">
        <v>1785</v>
      </c>
      <c r="J87" s="152" t="s">
        <v>18</v>
      </c>
    </row>
    <row r="88" spans="1:15" ht="16.5">
      <c r="A88" s="65" t="s">
        <v>269</v>
      </c>
      <c r="B88" s="133" t="s">
        <v>270</v>
      </c>
      <c r="C88" s="73">
        <v>200000</v>
      </c>
      <c r="D88" s="137">
        <v>-6.5100000000000005E-2</v>
      </c>
      <c r="E88" s="139">
        <v>200000</v>
      </c>
      <c r="F88" s="140">
        <v>0</v>
      </c>
      <c r="G88" s="139">
        <v>0</v>
      </c>
      <c r="H88" s="141">
        <v>0</v>
      </c>
      <c r="I88" s="139">
        <v>0</v>
      </c>
      <c r="J88" s="152" t="s">
        <v>15</v>
      </c>
    </row>
    <row r="89" spans="1:15" ht="16.5">
      <c r="A89" s="65" t="s">
        <v>271</v>
      </c>
      <c r="B89" s="66" t="s">
        <v>82</v>
      </c>
      <c r="C89" s="73">
        <v>19600</v>
      </c>
      <c r="D89" s="137"/>
      <c r="E89" s="139">
        <v>19600</v>
      </c>
      <c r="F89" s="140">
        <v>0.1</v>
      </c>
      <c r="G89" s="139">
        <v>1960</v>
      </c>
      <c r="H89" s="141"/>
      <c r="I89" s="139">
        <v>1960</v>
      </c>
      <c r="J89" s="152" t="s">
        <v>289</v>
      </c>
    </row>
    <row r="90" spans="1:15" ht="24">
      <c r="A90" s="78" t="s">
        <v>290</v>
      </c>
      <c r="B90" s="16" t="s">
        <v>291</v>
      </c>
      <c r="C90" s="41">
        <v>480000</v>
      </c>
      <c r="D90" s="27">
        <v>0.47656666666666669</v>
      </c>
      <c r="E90" s="42">
        <v>144000</v>
      </c>
      <c r="F90" s="26">
        <v>4.4999999999999998E-2</v>
      </c>
      <c r="G90" s="72">
        <v>6480</v>
      </c>
      <c r="H90" s="75">
        <v>1620</v>
      </c>
      <c r="I90" s="43">
        <v>4860</v>
      </c>
      <c r="J90" s="77" t="s">
        <v>298</v>
      </c>
    </row>
    <row r="91" spans="1:15" ht="24">
      <c r="A91" s="78" t="s">
        <v>146</v>
      </c>
      <c r="B91" s="16" t="s">
        <v>147</v>
      </c>
      <c r="C91" s="41">
        <v>1870000</v>
      </c>
      <c r="D91" s="27">
        <v>0.55254705882352939</v>
      </c>
      <c r="E91" s="42">
        <v>750000</v>
      </c>
      <c r="F91" s="26">
        <v>5.5E-2</v>
      </c>
      <c r="G91" s="72">
        <v>41250</v>
      </c>
      <c r="H91" s="75">
        <v>10312.5</v>
      </c>
      <c r="I91" s="153">
        <f t="shared" ref="I91" si="0">+G91-H91</f>
        <v>30937.5</v>
      </c>
      <c r="J91" s="77" t="s">
        <v>299</v>
      </c>
    </row>
    <row r="92" spans="1:15" ht="24">
      <c r="A92" s="78" t="s">
        <v>292</v>
      </c>
      <c r="B92" s="16" t="s">
        <v>293</v>
      </c>
      <c r="C92" s="41">
        <v>195000</v>
      </c>
      <c r="D92" s="27">
        <v>0.31951538461538459</v>
      </c>
      <c r="E92" s="42">
        <v>58500</v>
      </c>
      <c r="F92" s="26">
        <v>3.5000000000000003E-2</v>
      </c>
      <c r="G92" s="72">
        <v>2048</v>
      </c>
      <c r="H92" s="75">
        <v>512</v>
      </c>
      <c r="I92" s="43">
        <v>1536</v>
      </c>
      <c r="J92" s="77" t="s">
        <v>300</v>
      </c>
    </row>
    <row r="93" spans="1:15">
      <c r="A93" s="78" t="s">
        <v>294</v>
      </c>
      <c r="B93" s="24" t="s">
        <v>295</v>
      </c>
      <c r="C93" s="25">
        <v>4000</v>
      </c>
      <c r="D93" s="27">
        <v>0.4849</v>
      </c>
      <c r="E93" s="42">
        <v>4000</v>
      </c>
      <c r="F93" s="26">
        <v>4.4999999999999998E-2</v>
      </c>
      <c r="G93" s="72">
        <v>180</v>
      </c>
      <c r="H93" s="74">
        <v>45</v>
      </c>
      <c r="I93" s="43">
        <v>135</v>
      </c>
      <c r="J93" s="76" t="s">
        <v>301</v>
      </c>
    </row>
    <row r="94" spans="1:15" ht="24">
      <c r="A94" s="78" t="s">
        <v>296</v>
      </c>
      <c r="B94" s="16" t="s">
        <v>297</v>
      </c>
      <c r="C94" s="41">
        <v>198000</v>
      </c>
      <c r="D94" s="27">
        <v>0.44269797979797976</v>
      </c>
      <c r="E94" s="42">
        <v>99000</v>
      </c>
      <c r="F94" s="26">
        <v>0.04</v>
      </c>
      <c r="G94" s="72">
        <v>3960</v>
      </c>
      <c r="H94" s="74">
        <v>990</v>
      </c>
      <c r="I94" s="43">
        <v>2970</v>
      </c>
      <c r="J94" s="77" t="s">
        <v>302</v>
      </c>
    </row>
    <row r="96" spans="1:15" s="46" customFormat="1" ht="24" customHeight="1">
      <c r="A96" s="45" t="s">
        <v>355</v>
      </c>
      <c r="B96" s="44"/>
      <c r="H96" s="183"/>
      <c r="I96" s="184"/>
      <c r="L96" s="47"/>
      <c r="M96" s="48"/>
      <c r="N96" s="48"/>
      <c r="O96" s="49"/>
    </row>
    <row r="97" spans="1:15" s="46" customFormat="1" ht="20.100000000000001" customHeight="1" thickBot="1">
      <c r="A97" s="185" t="s">
        <v>356</v>
      </c>
      <c r="L97" s="47"/>
      <c r="M97" s="48"/>
      <c r="N97" s="48"/>
      <c r="O97" s="49"/>
    </row>
    <row r="98" spans="1:15" s="46" customFormat="1" ht="20.100000000000001" customHeight="1">
      <c r="A98" s="17" t="s">
        <v>94</v>
      </c>
      <c r="B98" s="18" t="s">
        <v>95</v>
      </c>
      <c r="C98" s="18" t="s">
        <v>96</v>
      </c>
      <c r="D98" s="18" t="s">
        <v>97</v>
      </c>
      <c r="E98" s="18" t="s">
        <v>98</v>
      </c>
      <c r="F98" s="18" t="s">
        <v>99</v>
      </c>
      <c r="G98" s="19" t="s">
        <v>100</v>
      </c>
      <c r="H98" s="18" t="s">
        <v>101</v>
      </c>
      <c r="I98" s="18" t="s">
        <v>102</v>
      </c>
      <c r="J98" s="18" t="s">
        <v>103</v>
      </c>
      <c r="K98" s="20" t="s">
        <v>104</v>
      </c>
      <c r="L98" s="21" t="s">
        <v>6</v>
      </c>
      <c r="M98" s="48"/>
      <c r="N98" s="48"/>
      <c r="O98" s="49"/>
    </row>
    <row r="99" spans="1:15" s="22" customFormat="1" ht="20.100000000000001" customHeight="1">
      <c r="A99" s="85" t="s">
        <v>105</v>
      </c>
      <c r="B99" s="65" t="s">
        <v>142</v>
      </c>
      <c r="C99" s="66" t="s">
        <v>133</v>
      </c>
      <c r="D99" s="67">
        <v>62400</v>
      </c>
      <c r="E99" s="186">
        <f>5500*3+(4500+2*800*1.5)+3*300</f>
        <v>24300</v>
      </c>
      <c r="F99" s="187">
        <f>(D99-E99)*16.71%</f>
        <v>6366.51</v>
      </c>
      <c r="G99" s="188">
        <f>D99-E99-F99</f>
        <v>31733.489999999998</v>
      </c>
      <c r="H99" s="189">
        <f t="shared" ref="H99:H104" si="1">G99/D99</f>
        <v>0.50854951923076919</v>
      </c>
      <c r="I99" s="190">
        <v>20800</v>
      </c>
      <c r="J99" s="56" t="s">
        <v>106</v>
      </c>
      <c r="K99" s="57">
        <f>IF(H99&gt;=55%,5%,IF(H99&gt;=50%,4.5%,IF(H99&gt;=45%,4%,IF(H99&gt;=40%,3.5%,IF(H99&gt;=35%,3%,IF(H99&gt;=30%,2.5%,IF(H99&gt;=25%,2%,IF(H99&gt;=20%,1.5%,IF(H99&gt;=15%,1%,IF(H99&gt;=10%,0.5%,0))))))))))</f>
        <v>4.4999999999999998E-2</v>
      </c>
      <c r="L99" s="191">
        <f>ROUND(I99*K99+1*200,0)</f>
        <v>1136</v>
      </c>
      <c r="M99" s="152" t="s">
        <v>25</v>
      </c>
      <c r="N99" s="192"/>
      <c r="O99" s="193"/>
    </row>
    <row r="100" spans="1:15" s="22" customFormat="1" ht="20.100000000000001" customHeight="1">
      <c r="A100" s="86"/>
      <c r="B100" s="65" t="s">
        <v>142</v>
      </c>
      <c r="C100" s="66" t="s">
        <v>357</v>
      </c>
      <c r="D100" s="67">
        <v>62400</v>
      </c>
      <c r="E100" s="186">
        <f>(5500+(4500+0*800*1.5))+(5500*2+(4500+1*800*1.5))+3*300</f>
        <v>27600</v>
      </c>
      <c r="F100" s="187">
        <f>(D100-E100)*16.71%</f>
        <v>5815.08</v>
      </c>
      <c r="G100" s="188">
        <f>D100-E100-F100</f>
        <v>28984.92</v>
      </c>
      <c r="H100" s="189">
        <f t="shared" si="1"/>
        <v>0.46450192307692306</v>
      </c>
      <c r="I100" s="55">
        <v>20800</v>
      </c>
      <c r="J100" s="56" t="s">
        <v>106</v>
      </c>
      <c r="K100" s="57">
        <f>IF(H100&gt;=55%,5%,IF(H100&gt;=50%,4.5%,IF(H100&gt;=45%,4%,IF(H100&gt;=40%,3.5%,IF(H100&gt;=35%,3%,IF(H100&gt;=30%,2.5%,IF(H100&gt;=25%,2%,IF(H100&gt;=20%,1.5%,IF(H100&gt;=15%,1%,IF(H100&gt;=10%,0.5%,0))))))))))</f>
        <v>0.04</v>
      </c>
      <c r="L100" s="58">
        <f>ROUND(I100*K100+1*200,0)</f>
        <v>1032</v>
      </c>
      <c r="M100" s="192"/>
      <c r="N100" s="192"/>
      <c r="O100" s="193"/>
    </row>
    <row r="101" spans="1:15" s="22" customFormat="1" ht="48" customHeight="1" thickBot="1">
      <c r="A101" s="87"/>
      <c r="B101" s="59" t="s">
        <v>107</v>
      </c>
      <c r="C101" s="60"/>
      <c r="D101" s="60"/>
      <c r="E101" s="60"/>
      <c r="F101" s="60"/>
      <c r="G101" s="60"/>
      <c r="H101" s="60"/>
      <c r="I101" s="60"/>
      <c r="J101" s="60"/>
      <c r="K101" s="61"/>
      <c r="L101" s="62">
        <f>L100-L99</f>
        <v>-104</v>
      </c>
      <c r="M101" s="220" t="s">
        <v>372</v>
      </c>
      <c r="N101" s="192"/>
      <c r="O101" s="193"/>
    </row>
    <row r="102" spans="1:15" s="46" customFormat="1" ht="20.100000000000001" customHeight="1" thickBot="1">
      <c r="A102" s="194" t="s">
        <v>358</v>
      </c>
      <c r="L102" s="47"/>
      <c r="M102" s="48"/>
      <c r="N102" s="48"/>
      <c r="O102" s="49"/>
    </row>
    <row r="103" spans="1:15" s="22" customFormat="1" ht="20.100000000000001" customHeight="1">
      <c r="A103" s="17" t="s">
        <v>94</v>
      </c>
      <c r="B103" s="18" t="s">
        <v>95</v>
      </c>
      <c r="C103" s="18" t="s">
        <v>96</v>
      </c>
      <c r="D103" s="18" t="s">
        <v>97</v>
      </c>
      <c r="E103" s="18" t="s">
        <v>98</v>
      </c>
      <c r="F103" s="18" t="s">
        <v>99</v>
      </c>
      <c r="G103" s="19" t="s">
        <v>100</v>
      </c>
      <c r="H103" s="18" t="s">
        <v>101</v>
      </c>
      <c r="I103" s="18" t="s">
        <v>102</v>
      </c>
      <c r="J103" s="18" t="s">
        <v>103</v>
      </c>
      <c r="K103" s="20" t="s">
        <v>104</v>
      </c>
      <c r="L103" s="21" t="s">
        <v>6</v>
      </c>
      <c r="M103" s="192"/>
      <c r="N103" s="192"/>
      <c r="O103" s="193"/>
    </row>
    <row r="104" spans="1:15" s="22" customFormat="1" ht="20.100000000000001" customHeight="1">
      <c r="A104" s="85" t="s">
        <v>105</v>
      </c>
      <c r="B104" s="65" t="s">
        <v>359</v>
      </c>
      <c r="C104" s="133" t="s">
        <v>129</v>
      </c>
      <c r="D104" s="51">
        <f>10000*4</f>
        <v>40000</v>
      </c>
      <c r="E104" s="52">
        <f>5500*4</f>
        <v>22000</v>
      </c>
      <c r="F104" s="53">
        <f>(D104-E104)*16.71%</f>
        <v>3007.8</v>
      </c>
      <c r="G104" s="54">
        <f>D104-E104-F104</f>
        <v>14992.2</v>
      </c>
      <c r="H104" s="195">
        <f t="shared" si="1"/>
        <v>0.374805</v>
      </c>
      <c r="I104" s="190">
        <v>36000</v>
      </c>
      <c r="J104" s="56" t="s">
        <v>106</v>
      </c>
      <c r="K104" s="57">
        <f>IF(H104&gt;=55%,5%,IF(H104&gt;=50%,4.5%,IF(H104&gt;=45%,4%,IF(H104&gt;=40%,3.5%,IF(H104&gt;=35%,3%,IF(H104&gt;=30%,2.5%,IF(H104&gt;=25%,2%,IF(H104&gt;=20%,1.5%,IF(H104&gt;=15%,1%,IF(H104&gt;=10%,0.5%,0))))))))))</f>
        <v>0.03</v>
      </c>
      <c r="L104" s="191">
        <f>ROUND(I104*K104+4*200*90%,0)</f>
        <v>1800</v>
      </c>
      <c r="M104" s="152" t="s">
        <v>67</v>
      </c>
      <c r="N104" s="192"/>
      <c r="O104" s="193"/>
    </row>
    <row r="105" spans="1:15" s="22" customFormat="1" ht="20.100000000000001" customHeight="1" thickBot="1">
      <c r="A105" s="87"/>
      <c r="B105" s="59" t="s">
        <v>107</v>
      </c>
      <c r="C105" s="60"/>
      <c r="D105" s="60"/>
      <c r="E105" s="60"/>
      <c r="F105" s="60"/>
      <c r="G105" s="60"/>
      <c r="H105" s="60"/>
      <c r="I105" s="60"/>
      <c r="J105" s="60"/>
      <c r="K105" s="61"/>
      <c r="L105" s="196">
        <f>L104</f>
        <v>1800</v>
      </c>
      <c r="M105" s="197"/>
      <c r="N105" s="192"/>
      <c r="O105" s="193"/>
    </row>
    <row r="106" spans="1:15" s="22" customFormat="1" ht="20.100000000000001" customHeight="1" thickBot="1">
      <c r="A106" s="198" t="s">
        <v>360</v>
      </c>
      <c r="B106" s="44"/>
      <c r="C106" s="46"/>
      <c r="D106" s="46"/>
      <c r="E106" s="46"/>
      <c r="F106" s="199"/>
      <c r="L106" s="50"/>
      <c r="M106" s="192"/>
      <c r="N106" s="192"/>
      <c r="O106" s="193"/>
    </row>
    <row r="107" spans="1:15" s="22" customFormat="1" ht="20.100000000000001" customHeight="1">
      <c r="A107" s="17" t="s">
        <v>94</v>
      </c>
      <c r="B107" s="18" t="s">
        <v>95</v>
      </c>
      <c r="C107" s="18" t="s">
        <v>96</v>
      </c>
      <c r="D107" s="18" t="s">
        <v>97</v>
      </c>
      <c r="E107" s="18" t="s">
        <v>98</v>
      </c>
      <c r="F107" s="18" t="s">
        <v>99</v>
      </c>
      <c r="G107" s="19" t="s">
        <v>100</v>
      </c>
      <c r="H107" s="18" t="s">
        <v>101</v>
      </c>
      <c r="I107" s="18" t="s">
        <v>102</v>
      </c>
      <c r="J107" s="18" t="s">
        <v>103</v>
      </c>
      <c r="K107" s="20" t="s">
        <v>104</v>
      </c>
      <c r="L107" s="21" t="s">
        <v>6</v>
      </c>
      <c r="M107" s="192"/>
      <c r="N107" s="192"/>
      <c r="O107" s="193"/>
    </row>
    <row r="108" spans="1:15" s="193" customFormat="1" ht="65.25" customHeight="1">
      <c r="A108" s="200" t="s">
        <v>105</v>
      </c>
      <c r="B108" s="65" t="s">
        <v>143</v>
      </c>
      <c r="C108" s="66" t="s">
        <v>132</v>
      </c>
      <c r="D108" s="67">
        <v>22000</v>
      </c>
      <c r="E108" s="186">
        <f>5500*1+(4500+0*800*1.5)+1*300</f>
        <v>10300</v>
      </c>
      <c r="F108" s="186">
        <f>(D108-E108)*16.71%</f>
        <v>1955.07</v>
      </c>
      <c r="G108" s="186">
        <f>D108-E108-F108</f>
        <v>9744.93</v>
      </c>
      <c r="H108" s="201">
        <f>G108/D108</f>
        <v>0.44295136363636367</v>
      </c>
      <c r="I108" s="190">
        <v>22000</v>
      </c>
      <c r="J108" s="56" t="s">
        <v>106</v>
      </c>
      <c r="K108" s="57">
        <f>IF(H108&gt;=55%,5%,IF(H108&gt;=50%,4.5%,IF(H108&gt;=45%,4%,IF(H108&gt;=40%,3.5%,IF(H108&gt;=35%,3%,IF(H108&gt;=30%,2.5%,IF(H108&gt;=25%,2%,IF(H108&gt;=20%,1.5%,IF(H108&gt;=15%,1%,IF(H108&gt;=10%,0.5%,0))))))))))</f>
        <v>3.5000000000000003E-2</v>
      </c>
      <c r="L108" s="191">
        <f>ROUND(I108*K108+1*200,0)</f>
        <v>970</v>
      </c>
      <c r="M108" s="152" t="s">
        <v>43</v>
      </c>
      <c r="N108" s="218" t="s">
        <v>373</v>
      </c>
    </row>
    <row r="109" spans="1:15" s="193" customFormat="1" ht="60.75" customHeight="1">
      <c r="A109" s="200"/>
      <c r="B109" s="65" t="s">
        <v>144</v>
      </c>
      <c r="C109" s="66" t="s">
        <v>361</v>
      </c>
      <c r="D109" s="67">
        <v>44000</v>
      </c>
      <c r="E109" s="186">
        <f>5500*2+(4500+1*800*1.5)+2*300</f>
        <v>17300</v>
      </c>
      <c r="F109" s="186">
        <f>(D109-E109)*16.71%</f>
        <v>4461.57</v>
      </c>
      <c r="G109" s="186">
        <f>D109-E109-F109</f>
        <v>22238.43</v>
      </c>
      <c r="H109" s="201">
        <f>G109/D109</f>
        <v>0.50541886363636368</v>
      </c>
      <c r="I109" s="190">
        <v>44000</v>
      </c>
      <c r="J109" s="56" t="s">
        <v>106</v>
      </c>
      <c r="K109" s="57">
        <f>IF(H109&gt;=55%,5%,IF(H109&gt;=50%,4.5%,IF(H109&gt;=45%,4%,IF(H109&gt;=40%,3.5%,IF(H109&gt;=35%,3%,IF(H109&gt;=30%,2.5%,IF(H109&gt;=25%,2%,IF(H109&gt;=20%,1.5%,IF(H109&gt;=15%,1%,IF(H109&gt;=10%,0.5%,0))))))))))</f>
        <v>4.4999999999999998E-2</v>
      </c>
      <c r="L109" s="191">
        <f>ROUND(I109*K109+2*200,0)</f>
        <v>2380</v>
      </c>
      <c r="M109" s="152" t="s">
        <v>34</v>
      </c>
      <c r="N109" s="219" t="s">
        <v>374</v>
      </c>
    </row>
    <row r="110" spans="1:15" s="193" customFormat="1" ht="20.100000000000001" customHeight="1" thickBot="1">
      <c r="A110" s="203"/>
      <c r="B110" s="69" t="s">
        <v>145</v>
      </c>
      <c r="C110" s="70"/>
      <c r="D110" s="71">
        <f>SUM(D108:D109)</f>
        <v>66000</v>
      </c>
      <c r="E110" s="204"/>
      <c r="F110" s="205"/>
      <c r="G110" s="204"/>
      <c r="H110" s="204"/>
      <c r="I110" s="71">
        <f>SUM(I108:I109)</f>
        <v>66000</v>
      </c>
      <c r="J110" s="204"/>
      <c r="K110" s="204"/>
      <c r="L110" s="206">
        <f>SUM(L108:L109)</f>
        <v>3350</v>
      </c>
      <c r="M110" s="202"/>
      <c r="N110" s="202">
        <f>L110*0.75</f>
        <v>2512.5</v>
      </c>
    </row>
    <row r="111" spans="1:15" s="22" customFormat="1" ht="20.100000000000001" customHeight="1">
      <c r="A111" s="207" t="s">
        <v>362</v>
      </c>
      <c r="L111" s="50"/>
      <c r="M111" s="192"/>
      <c r="N111" s="192"/>
      <c r="O111" s="193"/>
    </row>
    <row r="112" spans="1:15" s="22" customFormat="1" ht="20.100000000000001" customHeight="1">
      <c r="A112" s="207" t="s">
        <v>363</v>
      </c>
      <c r="L112" s="50"/>
      <c r="M112" s="192"/>
      <c r="N112" s="192"/>
      <c r="O112" s="193"/>
    </row>
    <row r="113" spans="1:15" s="22" customFormat="1" ht="20.100000000000001" customHeight="1" thickBot="1">
      <c r="A113" s="45" t="s">
        <v>364</v>
      </c>
      <c r="L113" s="50"/>
      <c r="M113" s="192"/>
      <c r="N113" s="192"/>
      <c r="O113" s="193"/>
    </row>
    <row r="114" spans="1:15" s="22" customFormat="1" ht="20.100000000000001" customHeight="1">
      <c r="A114" s="17" t="s">
        <v>94</v>
      </c>
      <c r="B114" s="18" t="s">
        <v>95</v>
      </c>
      <c r="C114" s="18" t="s">
        <v>96</v>
      </c>
      <c r="D114" s="18" t="s">
        <v>97</v>
      </c>
      <c r="E114" s="208" t="s">
        <v>102</v>
      </c>
      <c r="L114" s="50"/>
      <c r="M114" s="192"/>
      <c r="N114" s="192"/>
      <c r="O114" s="193"/>
    </row>
    <row r="115" spans="1:15" s="22" customFormat="1" ht="20.100000000000001" customHeight="1">
      <c r="A115" s="209" t="s">
        <v>105</v>
      </c>
      <c r="B115" s="65" t="s">
        <v>130</v>
      </c>
      <c r="C115" s="210" t="s">
        <v>365</v>
      </c>
      <c r="D115" s="211">
        <v>156000</v>
      </c>
      <c r="E115" s="68">
        <v>156000</v>
      </c>
      <c r="L115" s="50"/>
      <c r="M115" s="192"/>
      <c r="N115" s="192"/>
      <c r="O115" s="193"/>
    </row>
    <row r="116" spans="1:15" s="22" customFormat="1" ht="20.100000000000001" customHeight="1">
      <c r="A116" s="209"/>
      <c r="B116" s="131" t="s">
        <v>128</v>
      </c>
      <c r="C116" s="210" t="s">
        <v>366</v>
      </c>
      <c r="D116" s="211">
        <v>62000</v>
      </c>
      <c r="E116" s="68">
        <v>62000</v>
      </c>
      <c r="L116" s="50"/>
      <c r="M116" s="192"/>
      <c r="N116" s="192"/>
      <c r="O116" s="193"/>
    </row>
    <row r="117" spans="1:15" s="22" customFormat="1" ht="20.100000000000001" customHeight="1">
      <c r="A117" s="209"/>
      <c r="B117" s="131" t="s">
        <v>367</v>
      </c>
      <c r="C117" s="210" t="s">
        <v>368</v>
      </c>
      <c r="D117" s="212">
        <v>62400</v>
      </c>
      <c r="E117" s="68">
        <v>62400</v>
      </c>
      <c r="L117" s="50"/>
      <c r="M117" s="192"/>
      <c r="N117" s="192"/>
      <c r="O117" s="193"/>
    </row>
    <row r="118" spans="1:15" s="22" customFormat="1" ht="20.100000000000001" customHeight="1">
      <c r="A118" s="209"/>
      <c r="B118" s="131" t="s">
        <v>369</v>
      </c>
      <c r="C118" s="210" t="s">
        <v>370</v>
      </c>
      <c r="D118" s="211">
        <v>7500</v>
      </c>
      <c r="E118" s="68">
        <v>6750</v>
      </c>
      <c r="L118" s="50"/>
      <c r="M118" s="192"/>
      <c r="N118" s="192"/>
      <c r="O118" s="193"/>
    </row>
    <row r="119" spans="1:15" s="22" customFormat="1" ht="20.100000000000001" customHeight="1">
      <c r="A119" s="209"/>
      <c r="B119" s="131" t="s">
        <v>371</v>
      </c>
      <c r="C119" s="210" t="s">
        <v>368</v>
      </c>
      <c r="D119" s="211">
        <v>65400</v>
      </c>
      <c r="E119" s="68">
        <v>58500</v>
      </c>
      <c r="L119" s="50"/>
      <c r="M119" s="192"/>
      <c r="N119" s="192"/>
      <c r="O119" s="193"/>
    </row>
    <row r="120" spans="1:15" s="22" customFormat="1" ht="20.100000000000001" customHeight="1" thickBot="1">
      <c r="A120" s="213"/>
      <c r="B120" s="214" t="s">
        <v>145</v>
      </c>
      <c r="C120" s="215"/>
      <c r="D120" s="216">
        <f>SUBTOTAL(9,D115:D119)</f>
        <v>353300</v>
      </c>
      <c r="E120" s="217">
        <f>SUBTOTAL(9,E115:E119)</f>
        <v>345650</v>
      </c>
      <c r="L120" s="50"/>
      <c r="M120" s="192"/>
      <c r="N120" s="192"/>
      <c r="O120" s="193"/>
    </row>
    <row r="121" spans="1:15" s="22" customFormat="1" ht="24" customHeight="1">
      <c r="L121" s="50"/>
      <c r="M121" s="192"/>
      <c r="N121" s="192"/>
      <c r="O121" s="193"/>
    </row>
  </sheetData>
  <mergeCells count="9">
    <mergeCell ref="A43:I43"/>
    <mergeCell ref="A44:I44"/>
    <mergeCell ref="A99:A101"/>
    <mergeCell ref="A104:A105"/>
    <mergeCell ref="A108:A110"/>
    <mergeCell ref="A115:A120"/>
    <mergeCell ref="A2:C2"/>
    <mergeCell ref="A1:D1"/>
    <mergeCell ref="A4:A42"/>
  </mergeCells>
  <phoneticPr fontId="1" type="noConversion"/>
  <conditionalFormatting sqref="A90:A94">
    <cfRule type="duplicateValues" dxfId="4" priority="8"/>
  </conditionalFormatting>
  <conditionalFormatting sqref="B99">
    <cfRule type="duplicateValues" dxfId="3" priority="4"/>
  </conditionalFormatting>
  <conditionalFormatting sqref="B100">
    <cfRule type="duplicateValues" dxfId="2" priority="3"/>
  </conditionalFormatting>
  <conditionalFormatting sqref="B104">
    <cfRule type="duplicateValues" dxfId="1" priority="2"/>
  </conditionalFormatting>
  <conditionalFormatting sqref="B108:B109">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G52" sqref="G52"/>
    </sheetView>
  </sheetViews>
  <sheetFormatPr defaultRowHeight="13.5"/>
  <cols>
    <col min="2" max="2" width="44.125" customWidth="1"/>
    <col min="3" max="3" width="21.125" customWidth="1"/>
    <col min="4" max="4" width="17.625" customWidth="1"/>
    <col min="5" max="5" width="12.625" customWidth="1"/>
    <col min="6" max="6" width="11.25" customWidth="1"/>
    <col min="7" max="7" width="12.375" customWidth="1"/>
    <col min="8" max="8" width="17.5" customWidth="1"/>
    <col min="9" max="9" width="25.625" customWidth="1"/>
  </cols>
  <sheetData>
    <row r="1" spans="1:9" ht="22.5">
      <c r="A1" s="154" t="s">
        <v>303</v>
      </c>
      <c r="B1" s="154"/>
      <c r="C1" s="154"/>
      <c r="D1" s="154"/>
      <c r="E1" s="154"/>
      <c r="F1" s="154"/>
      <c r="G1" s="154"/>
      <c r="H1" s="155"/>
      <c r="I1" s="155"/>
    </row>
    <row r="2" spans="1:9" ht="22.5">
      <c r="A2" s="156" t="s">
        <v>304</v>
      </c>
      <c r="B2" s="156"/>
      <c r="C2" s="156"/>
      <c r="D2" s="156"/>
      <c r="E2" s="157"/>
      <c r="F2" s="158" t="s">
        <v>305</v>
      </c>
      <c r="G2" s="158"/>
      <c r="H2" s="159"/>
      <c r="I2" s="155"/>
    </row>
    <row r="3" spans="1:9" ht="28.5">
      <c r="A3" s="160" t="s">
        <v>306</v>
      </c>
      <c r="B3" s="160" t="s">
        <v>307</v>
      </c>
      <c r="C3" s="160" t="s">
        <v>308</v>
      </c>
      <c r="D3" s="160" t="s">
        <v>309</v>
      </c>
      <c r="E3" s="160" t="s">
        <v>310</v>
      </c>
      <c r="F3" s="161" t="s">
        <v>311</v>
      </c>
      <c r="G3" s="162" t="s">
        <v>312</v>
      </c>
      <c r="H3" s="163"/>
      <c r="I3" s="163"/>
    </row>
    <row r="4" spans="1:9" ht="29.25" customHeight="1">
      <c r="A4" s="180" t="s">
        <v>313</v>
      </c>
      <c r="B4" s="164" t="s">
        <v>314</v>
      </c>
      <c r="C4" s="164" t="s">
        <v>315</v>
      </c>
      <c r="D4" s="165">
        <v>3600</v>
      </c>
      <c r="E4" s="165">
        <v>3600</v>
      </c>
      <c r="F4" s="166">
        <v>0.04</v>
      </c>
      <c r="G4" s="165">
        <f t="shared" ref="G4:G41" si="0">ROUND(E4*F4,0)</f>
        <v>144</v>
      </c>
      <c r="H4" s="152" t="s">
        <v>316</v>
      </c>
      <c r="I4" s="163"/>
    </row>
    <row r="5" spans="1:9" ht="29.25" customHeight="1">
      <c r="A5" s="181"/>
      <c r="B5" s="167" t="s">
        <v>317</v>
      </c>
      <c r="C5" s="167" t="s">
        <v>73</v>
      </c>
      <c r="D5" s="168">
        <v>39200</v>
      </c>
      <c r="E5" s="165">
        <v>19600</v>
      </c>
      <c r="F5" s="166">
        <v>0.1</v>
      </c>
      <c r="G5" s="165">
        <f t="shared" si="0"/>
        <v>1960</v>
      </c>
      <c r="H5" s="169" t="s">
        <v>26</v>
      </c>
      <c r="I5" s="163"/>
    </row>
    <row r="6" spans="1:9" ht="29.25" customHeight="1">
      <c r="A6" s="181"/>
      <c r="B6" s="170"/>
      <c r="C6" s="170"/>
      <c r="D6" s="171"/>
      <c r="E6" s="165">
        <v>19600</v>
      </c>
      <c r="F6" s="166">
        <v>0.04</v>
      </c>
      <c r="G6" s="165">
        <f t="shared" si="0"/>
        <v>784</v>
      </c>
      <c r="H6" s="172" t="s">
        <v>26</v>
      </c>
      <c r="I6" s="163"/>
    </row>
    <row r="7" spans="1:9" ht="29.25" customHeight="1">
      <c r="A7" s="181"/>
      <c r="B7" s="164" t="s">
        <v>149</v>
      </c>
      <c r="C7" s="164" t="s">
        <v>73</v>
      </c>
      <c r="D7" s="165">
        <v>9800</v>
      </c>
      <c r="E7" s="165">
        <v>9800</v>
      </c>
      <c r="F7" s="166">
        <v>0.1</v>
      </c>
      <c r="G7" s="165">
        <f t="shared" si="0"/>
        <v>980</v>
      </c>
      <c r="H7" s="172" t="s">
        <v>24</v>
      </c>
      <c r="I7" s="163"/>
    </row>
    <row r="8" spans="1:9" ht="29.25" customHeight="1">
      <c r="A8" s="181"/>
      <c r="B8" s="164" t="s">
        <v>318</v>
      </c>
      <c r="C8" s="164" t="s">
        <v>73</v>
      </c>
      <c r="D8" s="165">
        <v>29400</v>
      </c>
      <c r="E8" s="165">
        <v>29400</v>
      </c>
      <c r="F8" s="166">
        <v>0.04</v>
      </c>
      <c r="G8" s="165">
        <f t="shared" si="0"/>
        <v>1176</v>
      </c>
      <c r="H8" s="172" t="s">
        <v>43</v>
      </c>
      <c r="I8" s="163"/>
    </row>
    <row r="9" spans="1:9" ht="29.25" customHeight="1">
      <c r="A9" s="181"/>
      <c r="B9" s="164" t="s">
        <v>319</v>
      </c>
      <c r="C9" s="164" t="s">
        <v>73</v>
      </c>
      <c r="D9" s="165">
        <v>19600</v>
      </c>
      <c r="E9" s="165">
        <v>19600</v>
      </c>
      <c r="F9" s="166">
        <v>0.04</v>
      </c>
      <c r="G9" s="165">
        <f t="shared" si="0"/>
        <v>784</v>
      </c>
      <c r="H9" s="172" t="s">
        <v>28</v>
      </c>
      <c r="I9" s="163"/>
    </row>
    <row r="10" spans="1:9" ht="29.25" customHeight="1">
      <c r="A10" s="181"/>
      <c r="B10" s="164" t="s">
        <v>320</v>
      </c>
      <c r="C10" s="164" t="s">
        <v>73</v>
      </c>
      <c r="D10" s="165">
        <v>29400</v>
      </c>
      <c r="E10" s="165">
        <v>2940</v>
      </c>
      <c r="F10" s="166">
        <v>0.1</v>
      </c>
      <c r="G10" s="165">
        <f t="shared" si="0"/>
        <v>294</v>
      </c>
      <c r="H10" s="172" t="s">
        <v>65</v>
      </c>
      <c r="I10" s="163"/>
    </row>
    <row r="11" spans="1:9" ht="29.25" customHeight="1">
      <c r="A11" s="181"/>
      <c r="B11" s="164" t="s">
        <v>320</v>
      </c>
      <c r="C11" s="164" t="s">
        <v>73</v>
      </c>
      <c r="D11" s="165">
        <v>29400</v>
      </c>
      <c r="E11" s="165">
        <v>29400</v>
      </c>
      <c r="F11" s="166">
        <v>0.04</v>
      </c>
      <c r="G11" s="165">
        <f t="shared" si="0"/>
        <v>1176</v>
      </c>
      <c r="H11" s="169" t="s">
        <v>65</v>
      </c>
      <c r="I11" s="163"/>
    </row>
    <row r="12" spans="1:9" ht="29.25" customHeight="1">
      <c r="A12" s="181"/>
      <c r="B12" s="164" t="s">
        <v>321</v>
      </c>
      <c r="C12" s="164" t="s">
        <v>73</v>
      </c>
      <c r="D12" s="165">
        <v>19600</v>
      </c>
      <c r="E12" s="165">
        <v>19600</v>
      </c>
      <c r="F12" s="166">
        <v>0.04</v>
      </c>
      <c r="G12" s="165">
        <f t="shared" si="0"/>
        <v>784</v>
      </c>
      <c r="H12" s="169" t="s">
        <v>28</v>
      </c>
      <c r="I12" s="163"/>
    </row>
    <row r="13" spans="1:9" ht="29.25" customHeight="1">
      <c r="A13" s="181"/>
      <c r="B13" s="164" t="s">
        <v>322</v>
      </c>
      <c r="C13" s="164" t="s">
        <v>73</v>
      </c>
      <c r="D13" s="165">
        <v>19600</v>
      </c>
      <c r="E13" s="165">
        <v>1960</v>
      </c>
      <c r="F13" s="166">
        <v>0.1</v>
      </c>
      <c r="G13" s="165">
        <f t="shared" si="0"/>
        <v>196</v>
      </c>
      <c r="H13" s="169" t="s">
        <v>25</v>
      </c>
      <c r="I13" s="163"/>
    </row>
    <row r="14" spans="1:9" ht="29.25" customHeight="1">
      <c r="A14" s="181"/>
      <c r="B14" s="164" t="s">
        <v>323</v>
      </c>
      <c r="C14" s="164" t="s">
        <v>73</v>
      </c>
      <c r="D14" s="165">
        <v>12000</v>
      </c>
      <c r="E14" s="165">
        <v>12000</v>
      </c>
      <c r="F14" s="166">
        <v>0.04</v>
      </c>
      <c r="G14" s="165">
        <f t="shared" si="0"/>
        <v>480</v>
      </c>
      <c r="H14" s="169" t="s">
        <v>24</v>
      </c>
      <c r="I14" s="163"/>
    </row>
    <row r="15" spans="1:9" ht="29.25" customHeight="1">
      <c r="A15" s="181"/>
      <c r="B15" s="164" t="s">
        <v>324</v>
      </c>
      <c r="C15" s="164" t="s">
        <v>73</v>
      </c>
      <c r="D15" s="165">
        <v>9800</v>
      </c>
      <c r="E15" s="165">
        <v>4900</v>
      </c>
      <c r="F15" s="166">
        <v>0.1</v>
      </c>
      <c r="G15" s="165">
        <f t="shared" si="0"/>
        <v>490</v>
      </c>
      <c r="H15" s="169" t="s">
        <v>28</v>
      </c>
      <c r="I15" s="163"/>
    </row>
    <row r="16" spans="1:9" ht="29.25" customHeight="1">
      <c r="A16" s="181"/>
      <c r="B16" s="164" t="s">
        <v>324</v>
      </c>
      <c r="C16" s="164" t="s">
        <v>73</v>
      </c>
      <c r="D16" s="165">
        <v>19600</v>
      </c>
      <c r="E16" s="165">
        <v>8820</v>
      </c>
      <c r="F16" s="166">
        <v>0.04</v>
      </c>
      <c r="G16" s="165">
        <f t="shared" si="0"/>
        <v>353</v>
      </c>
      <c r="H16" s="169" t="s">
        <v>28</v>
      </c>
      <c r="I16" s="163"/>
    </row>
    <row r="17" spans="1:9" ht="29.25" customHeight="1">
      <c r="A17" s="181"/>
      <c r="B17" s="167" t="s">
        <v>325</v>
      </c>
      <c r="C17" s="167" t="s">
        <v>73</v>
      </c>
      <c r="D17" s="168">
        <v>68600</v>
      </c>
      <c r="E17" s="165">
        <v>58800</v>
      </c>
      <c r="F17" s="166">
        <v>0.1</v>
      </c>
      <c r="G17" s="165">
        <f>ROUND(E17*F17,0)</f>
        <v>5880</v>
      </c>
      <c r="H17" s="169" t="s">
        <v>50</v>
      </c>
      <c r="I17" s="163"/>
    </row>
    <row r="18" spans="1:9" ht="29.25" customHeight="1">
      <c r="A18" s="181"/>
      <c r="B18" s="170"/>
      <c r="C18" s="170"/>
      <c r="D18" s="171"/>
      <c r="E18" s="165">
        <v>9800</v>
      </c>
      <c r="F18" s="166">
        <v>0.04</v>
      </c>
      <c r="G18" s="165">
        <f t="shared" si="0"/>
        <v>392</v>
      </c>
      <c r="H18" s="169" t="s">
        <v>50</v>
      </c>
      <c r="I18" s="163"/>
    </row>
    <row r="19" spans="1:9" ht="29.25" customHeight="1">
      <c r="A19" s="181"/>
      <c r="B19" s="164" t="s">
        <v>326</v>
      </c>
      <c r="C19" s="164" t="s">
        <v>73</v>
      </c>
      <c r="D19" s="165">
        <v>9000</v>
      </c>
      <c r="E19" s="165">
        <v>8100</v>
      </c>
      <c r="F19" s="166">
        <v>0.1</v>
      </c>
      <c r="G19" s="165">
        <f t="shared" si="0"/>
        <v>810</v>
      </c>
      <c r="H19" s="169" t="s">
        <v>57</v>
      </c>
      <c r="I19" s="163"/>
    </row>
    <row r="20" spans="1:9" ht="74.25" customHeight="1">
      <c r="A20" s="181"/>
      <c r="B20" s="164" t="s">
        <v>327</v>
      </c>
      <c r="C20" s="164" t="s">
        <v>73</v>
      </c>
      <c r="D20" s="165">
        <v>19600</v>
      </c>
      <c r="E20" s="165">
        <v>19600</v>
      </c>
      <c r="F20" s="166">
        <v>0.1</v>
      </c>
      <c r="G20" s="165">
        <f t="shared" si="0"/>
        <v>1960</v>
      </c>
      <c r="H20" s="173" t="s">
        <v>328</v>
      </c>
      <c r="I20" s="174" t="s">
        <v>329</v>
      </c>
    </row>
    <row r="21" spans="1:9" ht="29.25" customHeight="1">
      <c r="A21" s="181"/>
      <c r="B21" s="164" t="s">
        <v>138</v>
      </c>
      <c r="C21" s="164" t="s">
        <v>73</v>
      </c>
      <c r="D21" s="165">
        <v>9800</v>
      </c>
      <c r="E21" s="165">
        <v>9800</v>
      </c>
      <c r="F21" s="166">
        <v>0.04</v>
      </c>
      <c r="G21" s="165">
        <f t="shared" si="0"/>
        <v>392</v>
      </c>
      <c r="H21" s="173" t="s">
        <v>330</v>
      </c>
      <c r="I21" s="175" t="s">
        <v>331</v>
      </c>
    </row>
    <row r="22" spans="1:9" ht="29.25" customHeight="1">
      <c r="A22" s="181"/>
      <c r="B22" s="164" t="s">
        <v>139</v>
      </c>
      <c r="C22" s="164" t="s">
        <v>73</v>
      </c>
      <c r="D22" s="165">
        <v>19600</v>
      </c>
      <c r="E22" s="165">
        <v>19600</v>
      </c>
      <c r="F22" s="166">
        <v>0.04</v>
      </c>
      <c r="G22" s="165">
        <f t="shared" si="0"/>
        <v>784</v>
      </c>
      <c r="H22" s="173" t="s">
        <v>332</v>
      </c>
      <c r="I22" s="175"/>
    </row>
    <row r="23" spans="1:9" ht="29.25" customHeight="1">
      <c r="A23" s="181"/>
      <c r="B23" s="164" t="s">
        <v>333</v>
      </c>
      <c r="C23" s="164" t="s">
        <v>73</v>
      </c>
      <c r="D23" s="165">
        <v>19600</v>
      </c>
      <c r="E23" s="165">
        <v>19600</v>
      </c>
      <c r="F23" s="166">
        <v>0.1</v>
      </c>
      <c r="G23" s="165">
        <f t="shared" si="0"/>
        <v>1960</v>
      </c>
      <c r="H23" s="169" t="s">
        <v>25</v>
      </c>
      <c r="I23" s="175"/>
    </row>
    <row r="24" spans="1:9" ht="29.25" customHeight="1">
      <c r="A24" s="181"/>
      <c r="B24" s="164" t="s">
        <v>334</v>
      </c>
      <c r="C24" s="164" t="s">
        <v>73</v>
      </c>
      <c r="D24" s="165">
        <v>19600</v>
      </c>
      <c r="E24" s="165">
        <v>19600</v>
      </c>
      <c r="F24" s="166">
        <v>0.1</v>
      </c>
      <c r="G24" s="165">
        <f t="shared" si="0"/>
        <v>1960</v>
      </c>
      <c r="H24" s="169" t="s">
        <v>65</v>
      </c>
      <c r="I24" s="175"/>
    </row>
    <row r="25" spans="1:9" ht="29.25" customHeight="1">
      <c r="A25" s="181"/>
      <c r="B25" s="164" t="s">
        <v>335</v>
      </c>
      <c r="C25" s="164" t="s">
        <v>73</v>
      </c>
      <c r="D25" s="165">
        <v>31600</v>
      </c>
      <c r="E25" s="165">
        <v>31600</v>
      </c>
      <c r="F25" s="166">
        <v>0.1</v>
      </c>
      <c r="G25" s="165">
        <f t="shared" si="0"/>
        <v>3160</v>
      </c>
      <c r="H25" s="176" t="s">
        <v>336</v>
      </c>
      <c r="I25" s="175"/>
    </row>
    <row r="26" spans="1:9" ht="29.25" customHeight="1">
      <c r="A26" s="181"/>
      <c r="B26" s="164" t="s">
        <v>337</v>
      </c>
      <c r="C26" s="164" t="s">
        <v>73</v>
      </c>
      <c r="D26" s="165">
        <v>19600</v>
      </c>
      <c r="E26" s="165">
        <v>19600</v>
      </c>
      <c r="F26" s="166">
        <v>0.1</v>
      </c>
      <c r="G26" s="165">
        <f t="shared" si="0"/>
        <v>1960</v>
      </c>
      <c r="H26" s="176" t="s">
        <v>338</v>
      </c>
      <c r="I26" s="175"/>
    </row>
    <row r="27" spans="1:9" ht="29.25" customHeight="1">
      <c r="A27" s="181"/>
      <c r="B27" s="164" t="s">
        <v>339</v>
      </c>
      <c r="C27" s="164" t="s">
        <v>73</v>
      </c>
      <c r="D27" s="165">
        <v>19600</v>
      </c>
      <c r="E27" s="165">
        <v>19600</v>
      </c>
      <c r="F27" s="166">
        <v>0.1</v>
      </c>
      <c r="G27" s="165">
        <f t="shared" si="0"/>
        <v>1960</v>
      </c>
      <c r="H27" s="176" t="s">
        <v>340</v>
      </c>
      <c r="I27" s="175"/>
    </row>
    <row r="28" spans="1:9" ht="29.25" customHeight="1">
      <c r="A28" s="181"/>
      <c r="B28" s="164" t="s">
        <v>341</v>
      </c>
      <c r="C28" s="164" t="s">
        <v>73</v>
      </c>
      <c r="D28" s="165">
        <v>39200</v>
      </c>
      <c r="E28" s="165">
        <v>39200</v>
      </c>
      <c r="F28" s="166">
        <v>0.1</v>
      </c>
      <c r="G28" s="165">
        <f t="shared" si="0"/>
        <v>3920</v>
      </c>
      <c r="H28" s="176" t="s">
        <v>342</v>
      </c>
      <c r="I28" s="175"/>
    </row>
    <row r="29" spans="1:9" ht="29.25" customHeight="1">
      <c r="A29" s="181"/>
      <c r="B29" s="164" t="s">
        <v>343</v>
      </c>
      <c r="C29" s="164" t="s">
        <v>73</v>
      </c>
      <c r="D29" s="165">
        <v>19600</v>
      </c>
      <c r="E29" s="165">
        <v>19600</v>
      </c>
      <c r="F29" s="166">
        <v>0.1</v>
      </c>
      <c r="G29" s="165">
        <f t="shared" si="0"/>
        <v>1960</v>
      </c>
      <c r="H29" s="169" t="s">
        <v>43</v>
      </c>
      <c r="I29" s="175"/>
    </row>
    <row r="30" spans="1:9" ht="29.25" customHeight="1">
      <c r="A30" s="181"/>
      <c r="B30" s="164" t="s">
        <v>344</v>
      </c>
      <c r="C30" s="164" t="s">
        <v>73</v>
      </c>
      <c r="D30" s="165">
        <v>29400</v>
      </c>
      <c r="E30" s="165">
        <v>29400</v>
      </c>
      <c r="F30" s="166">
        <v>0.1</v>
      </c>
      <c r="G30" s="165">
        <f t="shared" si="0"/>
        <v>2940</v>
      </c>
      <c r="H30" s="169" t="s">
        <v>43</v>
      </c>
      <c r="I30" s="175"/>
    </row>
    <row r="31" spans="1:9" ht="29.25" customHeight="1">
      <c r="A31" s="181"/>
      <c r="B31" s="164" t="s">
        <v>140</v>
      </c>
      <c r="C31" s="164" t="s">
        <v>73</v>
      </c>
      <c r="D31" s="165">
        <v>49000</v>
      </c>
      <c r="E31" s="165">
        <v>49000</v>
      </c>
      <c r="F31" s="166">
        <v>0.1</v>
      </c>
      <c r="G31" s="165">
        <f t="shared" si="0"/>
        <v>4900</v>
      </c>
      <c r="H31" s="169" t="s">
        <v>43</v>
      </c>
      <c r="I31" s="175"/>
    </row>
    <row r="32" spans="1:9" ht="29.25" customHeight="1">
      <c r="A32" s="181"/>
      <c r="B32" s="164" t="s">
        <v>345</v>
      </c>
      <c r="C32" s="164" t="s">
        <v>73</v>
      </c>
      <c r="D32" s="165">
        <v>9800</v>
      </c>
      <c r="E32" s="165">
        <v>9800</v>
      </c>
      <c r="F32" s="166">
        <v>0.1</v>
      </c>
      <c r="G32" s="165">
        <f t="shared" si="0"/>
        <v>980</v>
      </c>
      <c r="H32" s="169" t="s">
        <v>20</v>
      </c>
      <c r="I32" s="175"/>
    </row>
    <row r="33" spans="1:9" ht="29.25" customHeight="1">
      <c r="A33" s="181"/>
      <c r="B33" s="164" t="s">
        <v>136</v>
      </c>
      <c r="C33" s="164" t="s">
        <v>73</v>
      </c>
      <c r="D33" s="165">
        <v>29400</v>
      </c>
      <c r="E33" s="165">
        <v>29400</v>
      </c>
      <c r="F33" s="166">
        <v>0.04</v>
      </c>
      <c r="G33" s="165">
        <f t="shared" si="0"/>
        <v>1176</v>
      </c>
      <c r="H33" s="173" t="s">
        <v>346</v>
      </c>
      <c r="I33" s="175"/>
    </row>
    <row r="34" spans="1:9" ht="29.25" customHeight="1">
      <c r="A34" s="181"/>
      <c r="B34" s="164" t="s">
        <v>347</v>
      </c>
      <c r="C34" s="164" t="s">
        <v>73</v>
      </c>
      <c r="D34" s="165">
        <v>58800</v>
      </c>
      <c r="E34" s="165">
        <v>58800</v>
      </c>
      <c r="F34" s="166">
        <v>0.1</v>
      </c>
      <c r="G34" s="165">
        <f t="shared" si="0"/>
        <v>5880</v>
      </c>
      <c r="H34" s="176" t="s">
        <v>348</v>
      </c>
      <c r="I34" s="163"/>
    </row>
    <row r="35" spans="1:9" ht="29.25" customHeight="1">
      <c r="A35" s="181"/>
      <c r="B35" s="164" t="s">
        <v>349</v>
      </c>
      <c r="C35" s="164" t="s">
        <v>73</v>
      </c>
      <c r="D35" s="165">
        <v>19600</v>
      </c>
      <c r="E35" s="165">
        <v>19600</v>
      </c>
      <c r="F35" s="166">
        <v>0.1</v>
      </c>
      <c r="G35" s="165">
        <f t="shared" si="0"/>
        <v>1960</v>
      </c>
      <c r="H35" s="169" t="s">
        <v>65</v>
      </c>
      <c r="I35" s="163"/>
    </row>
    <row r="36" spans="1:9" ht="29.25" customHeight="1">
      <c r="A36" s="181"/>
      <c r="B36" s="164" t="s">
        <v>350</v>
      </c>
      <c r="C36" s="164" t="s">
        <v>73</v>
      </c>
      <c r="D36" s="165">
        <v>19600</v>
      </c>
      <c r="E36" s="165">
        <v>19600</v>
      </c>
      <c r="F36" s="166">
        <v>0.1</v>
      </c>
      <c r="G36" s="165">
        <f t="shared" si="0"/>
        <v>1960</v>
      </c>
      <c r="H36" s="169" t="s">
        <v>158</v>
      </c>
      <c r="I36" s="163"/>
    </row>
    <row r="37" spans="1:9" ht="29.25" customHeight="1">
      <c r="A37" s="181"/>
      <c r="B37" s="164" t="s">
        <v>351</v>
      </c>
      <c r="C37" s="164" t="s">
        <v>73</v>
      </c>
      <c r="D37" s="165">
        <v>19600</v>
      </c>
      <c r="E37" s="165">
        <v>19600</v>
      </c>
      <c r="F37" s="166">
        <v>0.1</v>
      </c>
      <c r="G37" s="165">
        <f t="shared" si="0"/>
        <v>1960</v>
      </c>
      <c r="H37" s="169" t="s">
        <v>28</v>
      </c>
      <c r="I37" s="163"/>
    </row>
    <row r="38" spans="1:9" ht="29.25" customHeight="1">
      <c r="A38" s="181"/>
      <c r="B38" s="164" t="s">
        <v>352</v>
      </c>
      <c r="C38" s="164" t="s">
        <v>73</v>
      </c>
      <c r="D38" s="165">
        <v>19600</v>
      </c>
      <c r="E38" s="165">
        <v>19600</v>
      </c>
      <c r="F38" s="166">
        <v>0.1</v>
      </c>
      <c r="G38" s="165">
        <f t="shared" si="0"/>
        <v>1960</v>
      </c>
      <c r="H38" s="169" t="s">
        <v>65</v>
      </c>
      <c r="I38" s="163"/>
    </row>
    <row r="39" spans="1:9" ht="29.25" customHeight="1">
      <c r="A39" s="181"/>
      <c r="B39" s="164" t="s">
        <v>353</v>
      </c>
      <c r="C39" s="164" t="s">
        <v>73</v>
      </c>
      <c r="D39" s="165">
        <v>19600</v>
      </c>
      <c r="E39" s="165">
        <v>19600</v>
      </c>
      <c r="F39" s="166">
        <v>0.1</v>
      </c>
      <c r="G39" s="165">
        <f t="shared" si="0"/>
        <v>1960</v>
      </c>
      <c r="H39" s="169" t="s">
        <v>28</v>
      </c>
      <c r="I39" s="163"/>
    </row>
    <row r="40" spans="1:9" ht="29.25" customHeight="1">
      <c r="A40" s="181"/>
      <c r="B40" s="164" t="s">
        <v>353</v>
      </c>
      <c r="C40" s="164" t="s">
        <v>73</v>
      </c>
      <c r="D40" s="165">
        <v>9800</v>
      </c>
      <c r="E40" s="165">
        <v>9800</v>
      </c>
      <c r="F40" s="166">
        <v>0.1</v>
      </c>
      <c r="G40" s="165">
        <f t="shared" si="0"/>
        <v>980</v>
      </c>
      <c r="H40" s="169" t="s">
        <v>28</v>
      </c>
      <c r="I40" s="163"/>
    </row>
    <row r="41" spans="1:9" ht="29.25" customHeight="1">
      <c r="A41" s="181"/>
      <c r="B41" s="164" t="s">
        <v>354</v>
      </c>
      <c r="C41" s="164" t="s">
        <v>73</v>
      </c>
      <c r="D41" s="165">
        <v>9800</v>
      </c>
      <c r="E41" s="165">
        <v>9800</v>
      </c>
      <c r="F41" s="166">
        <v>0.04</v>
      </c>
      <c r="G41" s="165">
        <f t="shared" si="0"/>
        <v>392</v>
      </c>
      <c r="H41" s="169" t="s">
        <v>113</v>
      </c>
      <c r="I41" s="163"/>
    </row>
    <row r="42" spans="1:9" ht="14.25">
      <c r="A42" s="182"/>
      <c r="B42" s="177" t="s">
        <v>22</v>
      </c>
      <c r="C42" s="178"/>
      <c r="D42" s="179">
        <f>SUM(D4:D41)</f>
        <v>830400</v>
      </c>
      <c r="E42" s="179">
        <f>SUM(E4:E41)</f>
        <v>769720</v>
      </c>
      <c r="F42" s="179"/>
      <c r="G42" s="179">
        <f>SUM(G4:G41)</f>
        <v>63747</v>
      </c>
      <c r="H42" s="169"/>
      <c r="I42" s="163"/>
    </row>
  </sheetData>
  <mergeCells count="11">
    <mergeCell ref="D17:D18"/>
    <mergeCell ref="I21:I33"/>
    <mergeCell ref="A1:G1"/>
    <mergeCell ref="A2:D2"/>
    <mergeCell ref="F2:G2"/>
    <mergeCell ref="A4:A42"/>
    <mergeCell ref="B5:B6"/>
    <mergeCell ref="C5:C6"/>
    <mergeCell ref="D5:D6"/>
    <mergeCell ref="B17:B18"/>
    <mergeCell ref="C17:C18"/>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绩效</vt:lpstr>
      <vt:lpstr>销售提成7月</vt:lpstr>
      <vt:lpstr>企业级销售提成（天长）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2020-07-31T09:44:57Z</dcterms:modified>
</cp:coreProperties>
</file>