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oj\Desktop\绩效通报\"/>
    </mc:Choice>
  </mc:AlternateContent>
  <bookViews>
    <workbookView xWindow="0" yWindow="0" windowWidth="22560" windowHeight="11145" activeTab="1"/>
  </bookViews>
  <sheets>
    <sheet name="绩效" sheetId="1" r:id="rId1"/>
    <sheet name="销售提成4月" sheetId="2" r:id="rId2"/>
  </sheets>
  <definedNames>
    <definedName name="_xlnm._FilterDatabase" localSheetId="1" hidden="1">销售提成4月!$C$25:$C$48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2" i="2" l="1"/>
  <c r="G72" i="2" s="1"/>
  <c r="H72" i="2" s="1"/>
  <c r="K72" i="2" s="1"/>
  <c r="L72" i="2" s="1"/>
  <c r="F71" i="2"/>
  <c r="E71" i="2"/>
  <c r="G71" i="2" s="1"/>
  <c r="H71" i="2" s="1"/>
  <c r="K71" i="2" s="1"/>
  <c r="L71" i="2" s="1"/>
  <c r="F67" i="2"/>
  <c r="E67" i="2"/>
  <c r="G62" i="2"/>
  <c r="I62" i="2" s="1"/>
  <c r="G61" i="2"/>
  <c r="I61" i="2" s="1"/>
  <c r="D55" i="2"/>
  <c r="D54" i="2"/>
  <c r="D51" i="2"/>
  <c r="G49" i="2"/>
  <c r="G48" i="2"/>
  <c r="G47" i="2"/>
  <c r="G46" i="2"/>
  <c r="G45" i="2"/>
  <c r="G44" i="2"/>
  <c r="G43" i="2"/>
  <c r="G42" i="2"/>
  <c r="G41" i="2"/>
  <c r="G40" i="2"/>
  <c r="G39" i="2"/>
  <c r="G38" i="2"/>
  <c r="G37" i="2"/>
  <c r="G36" i="2"/>
  <c r="G35" i="2"/>
  <c r="G34" i="2"/>
  <c r="G33" i="2"/>
  <c r="G32" i="2"/>
  <c r="G31" i="2"/>
  <c r="G30" i="2"/>
  <c r="G29" i="2"/>
  <c r="G28" i="2"/>
  <c r="C12" i="2"/>
  <c r="C4" i="2"/>
  <c r="G67" i="2" l="1"/>
  <c r="H67" i="2" s="1"/>
  <c r="K67" i="2" s="1"/>
  <c r="L67" i="2" s="1"/>
  <c r="L68" i="2" s="1"/>
  <c r="L73" i="2"/>
  <c r="C24" i="2"/>
  <c r="H61" i="2"/>
  <c r="H62" i="2"/>
</calcChain>
</file>

<file path=xl/sharedStrings.xml><?xml version="1.0" encoding="utf-8"?>
<sst xmlns="http://schemas.openxmlformats.org/spreadsheetml/2006/main" count="335" uniqueCount="234">
  <si>
    <t>奖励</t>
    <phoneticPr fontId="1" type="noConversion"/>
  </si>
  <si>
    <t>处罚</t>
    <phoneticPr fontId="1" type="noConversion"/>
  </si>
  <si>
    <t>姓名</t>
    <phoneticPr fontId="1" type="noConversion"/>
  </si>
  <si>
    <t>说明</t>
    <phoneticPr fontId="1" type="noConversion"/>
  </si>
  <si>
    <t>签署人</t>
    <phoneticPr fontId="1" type="noConversion"/>
  </si>
  <si>
    <t>客户名称</t>
    <phoneticPr fontId="1" type="noConversion"/>
  </si>
  <si>
    <t>合同额</t>
    <phoneticPr fontId="1" type="noConversion"/>
  </si>
  <si>
    <t>本次回款额</t>
    <phoneticPr fontId="1" type="noConversion"/>
  </si>
  <si>
    <t>暂扣金额（25%）</t>
  </si>
  <si>
    <t>应发放金额（75%）</t>
  </si>
  <si>
    <t>单位：元</t>
    <phoneticPr fontId="1" type="noConversion"/>
  </si>
  <si>
    <t>提成比例</t>
    <phoneticPr fontId="1" type="noConversion"/>
  </si>
  <si>
    <r>
      <rPr>
        <b/>
        <sz val="10"/>
        <rFont val="宋体"/>
        <family val="3"/>
        <charset val="134"/>
      </rPr>
      <t>提成金额</t>
    </r>
  </si>
  <si>
    <t>大区名称</t>
    <phoneticPr fontId="10" type="noConversion"/>
  </si>
  <si>
    <t>姓名</t>
    <phoneticPr fontId="10" type="noConversion"/>
  </si>
  <si>
    <t>备注</t>
    <phoneticPr fontId="10" type="noConversion"/>
  </si>
  <si>
    <t>服务运营体系</t>
    <phoneticPr fontId="1" type="noConversion"/>
  </si>
  <si>
    <t>摘要</t>
    <phoneticPr fontId="1" type="noConversion"/>
  </si>
  <si>
    <t>长天</t>
    <phoneticPr fontId="1" type="noConversion"/>
  </si>
  <si>
    <r>
      <rPr>
        <sz val="10"/>
        <rFont val="宋体"/>
        <family val="3"/>
        <charset val="134"/>
      </rPr>
      <t>技术服务</t>
    </r>
  </si>
  <si>
    <t>服务项目合格</t>
    <phoneticPr fontId="9" type="noConversion"/>
  </si>
  <si>
    <t>服务项目考核不合格</t>
    <phoneticPr fontId="1" type="noConversion"/>
  </si>
  <si>
    <t>天长</t>
    <phoneticPr fontId="1" type="noConversion"/>
  </si>
  <si>
    <t>刘宁</t>
    <phoneticPr fontId="1" type="noConversion"/>
  </si>
  <si>
    <t>何柳毅</t>
    <phoneticPr fontId="1" type="noConversion"/>
  </si>
  <si>
    <t>吕云飞</t>
    <phoneticPr fontId="1" type="noConversion"/>
  </si>
  <si>
    <t>田仁徳</t>
    <phoneticPr fontId="9" type="noConversion"/>
  </si>
  <si>
    <t>徐欣</t>
  </si>
  <si>
    <t>杨小莉</t>
  </si>
  <si>
    <t>艾航航</t>
  </si>
  <si>
    <t>刘朝娣</t>
  </si>
  <si>
    <t>武彦勇</t>
  </si>
  <si>
    <t>彭亚萍</t>
  </si>
  <si>
    <t>高星</t>
    <phoneticPr fontId="1" type="noConversion"/>
  </si>
  <si>
    <t>兀军辉</t>
    <phoneticPr fontId="1" type="noConversion"/>
  </si>
  <si>
    <t>服务项目考核合格</t>
    <phoneticPr fontId="9" type="noConversion"/>
  </si>
  <si>
    <t>郭效金</t>
    <phoneticPr fontId="9" type="noConversion"/>
  </si>
  <si>
    <t>江鹏</t>
    <phoneticPr fontId="9" type="noConversion"/>
  </si>
  <si>
    <t>海南省生态环境监察总队</t>
  </si>
  <si>
    <t>田佳宾</t>
    <phoneticPr fontId="1" type="noConversion"/>
  </si>
  <si>
    <t>马俊红</t>
    <phoneticPr fontId="1" type="noConversion"/>
  </si>
  <si>
    <t>王志文</t>
    <phoneticPr fontId="1" type="noConversion"/>
  </si>
  <si>
    <t>王佑元</t>
    <phoneticPr fontId="1" type="noConversion"/>
  </si>
  <si>
    <t>樊建强</t>
    <phoneticPr fontId="1" type="noConversion"/>
  </si>
  <si>
    <t>王国帅</t>
    <phoneticPr fontId="1" type="noConversion"/>
  </si>
  <si>
    <t>唐欢龙</t>
    <phoneticPr fontId="1" type="noConversion"/>
  </si>
  <si>
    <t>马涛</t>
    <phoneticPr fontId="1" type="noConversion"/>
  </si>
  <si>
    <t>徐磊</t>
    <phoneticPr fontId="1" type="noConversion"/>
  </si>
  <si>
    <t>刘晋</t>
    <phoneticPr fontId="1" type="noConversion"/>
  </si>
  <si>
    <t>黄茹伟</t>
    <phoneticPr fontId="1" type="noConversion"/>
  </si>
  <si>
    <t>李升博</t>
    <phoneticPr fontId="1" type="noConversion"/>
  </si>
  <si>
    <t>刘跃</t>
    <phoneticPr fontId="1" type="noConversion"/>
  </si>
  <si>
    <t>李志兵</t>
    <phoneticPr fontId="1" type="noConversion"/>
  </si>
  <si>
    <t>黄于明</t>
    <phoneticPr fontId="1" type="noConversion"/>
  </si>
  <si>
    <t>陈媚</t>
    <phoneticPr fontId="9" type="noConversion"/>
  </si>
  <si>
    <t>王超</t>
    <phoneticPr fontId="1" type="noConversion"/>
  </si>
  <si>
    <t>陈磊</t>
    <phoneticPr fontId="9" type="noConversion"/>
  </si>
  <si>
    <t>姚键</t>
    <phoneticPr fontId="1" type="noConversion"/>
  </si>
  <si>
    <t>冯烈俊</t>
    <phoneticPr fontId="9" type="noConversion"/>
  </si>
  <si>
    <t>方耀辉</t>
    <phoneticPr fontId="9" type="noConversion"/>
  </si>
  <si>
    <t>刘希鑫</t>
  </si>
  <si>
    <t>魏宝吟</t>
  </si>
  <si>
    <t>杜旭煌</t>
  </si>
  <si>
    <t>张鹏博</t>
    <phoneticPr fontId="9" type="noConversion"/>
  </si>
  <si>
    <t>陆兴福</t>
    <phoneticPr fontId="9" type="noConversion"/>
  </si>
  <si>
    <t>李超</t>
    <phoneticPr fontId="9" type="noConversion"/>
  </si>
  <si>
    <t>胡逍</t>
  </si>
  <si>
    <t>毛活文</t>
  </si>
  <si>
    <t>冯飞虎</t>
    <phoneticPr fontId="9" type="noConversion"/>
  </si>
  <si>
    <t>张云山</t>
    <phoneticPr fontId="9" type="noConversion"/>
  </si>
  <si>
    <t>程家达</t>
    <phoneticPr fontId="9" type="noConversion"/>
  </si>
  <si>
    <t>王雄</t>
    <phoneticPr fontId="9" type="noConversion"/>
  </si>
  <si>
    <t>刘祥辉</t>
    <phoneticPr fontId="9" type="noConversion"/>
  </si>
  <si>
    <t>何帮业</t>
    <phoneticPr fontId="1" type="noConversion"/>
  </si>
  <si>
    <t>贺浩</t>
    <phoneticPr fontId="1" type="noConversion"/>
  </si>
  <si>
    <t>吕永贞</t>
  </si>
  <si>
    <t>居晋芳</t>
    <phoneticPr fontId="1" type="noConversion"/>
  </si>
  <si>
    <t>贺子明</t>
    <phoneticPr fontId="1" type="noConversion"/>
  </si>
  <si>
    <t>卢培磊</t>
    <phoneticPr fontId="9" type="noConversion"/>
  </si>
  <si>
    <t>陈默</t>
    <phoneticPr fontId="9" type="noConversion"/>
  </si>
  <si>
    <t>杨凯凯</t>
    <phoneticPr fontId="9" type="noConversion"/>
  </si>
  <si>
    <t>郭攀</t>
    <phoneticPr fontId="1" type="noConversion"/>
  </si>
  <si>
    <t>张宏杉</t>
  </si>
  <si>
    <t>王发</t>
  </si>
  <si>
    <t>李医霞</t>
  </si>
  <si>
    <t>景盼盼</t>
  </si>
  <si>
    <t>张文宇</t>
  </si>
  <si>
    <t>王茜</t>
  </si>
  <si>
    <t>张超</t>
  </si>
  <si>
    <t>刘伟平</t>
  </si>
  <si>
    <t>许岩</t>
  </si>
  <si>
    <t>王芳</t>
    <phoneticPr fontId="9" type="noConversion"/>
  </si>
  <si>
    <t>张锦</t>
  </si>
  <si>
    <t>杨曦</t>
    <phoneticPr fontId="9" type="noConversion"/>
  </si>
  <si>
    <t>湖北鄂州客户调研，全程陪同，担当司机并接送机。鄂州用户反馈调研结果非常满意。滨海运维项目，客户满意。</t>
    <phoneticPr fontId="9" type="noConversion"/>
  </si>
  <si>
    <t>服务项目管理不合格</t>
    <phoneticPr fontId="9" type="noConversion"/>
  </si>
  <si>
    <t>垃圾焚烧专项补贴</t>
    <phoneticPr fontId="9" type="noConversion"/>
  </si>
  <si>
    <t>服务项目管理合格290元，培训考核-100元</t>
    <phoneticPr fontId="9" type="noConversion"/>
  </si>
  <si>
    <t>服务项目管理合格</t>
    <phoneticPr fontId="9" type="noConversion"/>
  </si>
  <si>
    <t>服务项目考核合格200元，垃圾焚烧专项补贴200元</t>
    <phoneticPr fontId="1" type="noConversion"/>
  </si>
  <si>
    <t>服务项目考核合格</t>
    <phoneticPr fontId="1" type="noConversion"/>
  </si>
  <si>
    <t>服务项目考核合格90元，垃圾焚烧专项补贴200元，培训考核-50元。</t>
    <phoneticPr fontId="1" type="noConversion"/>
  </si>
  <si>
    <t>服务项目考核合格180，培训考核不合格-50</t>
    <phoneticPr fontId="1" type="noConversion"/>
  </si>
  <si>
    <t>14周周报未提交</t>
    <phoneticPr fontId="1" type="noConversion"/>
  </si>
  <si>
    <t>服务项目考核合格奖励180元，积极推进福建国发项目招标，平台迁移，去年合同验收等工作。工作效果显著奖励300元。</t>
    <phoneticPr fontId="9" type="noConversion"/>
  </si>
  <si>
    <t>垃圾焚烧专项补贴</t>
    <phoneticPr fontId="1" type="noConversion"/>
  </si>
  <si>
    <t>服务项目考核合格奖励200元，除了省本级服务工作外，积极出色的保障大区垃圾焚烧企业服务群的工作，为浙江值守服务持续出单打下很好的基础奖励300元。</t>
    <phoneticPr fontId="9" type="noConversion"/>
  </si>
  <si>
    <t>服务项目考核合格担负宜春项目上线试运行阶段的准备、对接、协调工作，工作负担重、压力大，效果显著。</t>
    <phoneticPr fontId="9" type="noConversion"/>
  </si>
  <si>
    <t>服务项目考核合格410元，培训考核-50元</t>
    <phoneticPr fontId="9" type="noConversion"/>
  </si>
  <si>
    <t>服务项目考核合格80元，培训考核-50元</t>
    <phoneticPr fontId="9" type="noConversion"/>
  </si>
  <si>
    <t>服务项目考核合格</t>
  </si>
  <si>
    <t>服务项目考核合格（湖北公共服务）300元。垃圾焚烧专项补贴200元</t>
    <phoneticPr fontId="9" type="noConversion"/>
  </si>
  <si>
    <t>服务项目考核合格奖励290元</t>
    <phoneticPr fontId="9" type="noConversion"/>
  </si>
  <si>
    <t>培训考核</t>
    <phoneticPr fontId="1" type="noConversion"/>
  </si>
  <si>
    <t>垃圾焚烧专项补贴200元</t>
    <phoneticPr fontId="9" type="noConversion"/>
  </si>
  <si>
    <t>服务项目考核合格奖励150元，能够做好服务工作同时提供有效销售信息奖励200元。</t>
    <phoneticPr fontId="9" type="noConversion"/>
  </si>
  <si>
    <t>服务项目考核合格70元，垃圾焚烧专项补贴200元</t>
    <phoneticPr fontId="1" type="noConversion"/>
  </si>
  <si>
    <t>90</t>
    <phoneticPr fontId="1" type="noConversion"/>
  </si>
  <si>
    <t>服务项目考核合格70元，培训考核-50元</t>
    <phoneticPr fontId="1" type="noConversion"/>
  </si>
  <si>
    <t>兵团邮件2，3月一直反馈系统慢问题，未引起足够重视，缺乏有效沟通，导致客户投诉到环保部，影响恶劣，-300</t>
    <phoneticPr fontId="1" type="noConversion"/>
  </si>
  <si>
    <t>服务项目考核合格奖励150元。垃圾焚烧专项补贴200元。</t>
    <phoneticPr fontId="9" type="noConversion"/>
  </si>
  <si>
    <t>服务项目考核合格130元，完成乌鲁木齐市平台的迁移工作，为乌鲁木齐市运维推进工作打下了坚定的基础200元；培训考核不合格-50元</t>
    <phoneticPr fontId="9" type="noConversion"/>
  </si>
  <si>
    <t>服务项目考核合格120元，培训考核-50元。</t>
    <phoneticPr fontId="9" type="noConversion"/>
  </si>
  <si>
    <t>服务项目考核合格100元</t>
    <phoneticPr fontId="9" type="noConversion"/>
  </si>
  <si>
    <t>提供合理的考核方案建议，参与合同评审、值守开通、云监控开通。本月报警1661次。</t>
    <phoneticPr fontId="9" type="noConversion"/>
  </si>
  <si>
    <t>克服困难自学垃圾焚烧业务知识，为各大区垃圾焚烧企业组织8场培训</t>
    <phoneticPr fontId="1" type="noConversion"/>
  </si>
  <si>
    <t>13周周报未提交-50元。兵团邮件2，3月一直反馈系统慢问题，未引起足够重视，缺乏有效沟通，导致客户投诉到环保部，影响恶劣，-300。</t>
    <phoneticPr fontId="1" type="noConversion"/>
  </si>
  <si>
    <t>服务项目考核合格50元。</t>
    <phoneticPr fontId="1" type="noConversion"/>
  </si>
  <si>
    <t>杨希</t>
    <phoneticPr fontId="9" type="noConversion"/>
  </si>
  <si>
    <t>毛杰</t>
    <phoneticPr fontId="9" type="noConversion"/>
  </si>
  <si>
    <t xml:space="preserve">回款日期：2019年3月1日--2019年3月31日   </t>
    <phoneticPr fontId="10" type="noConversion"/>
  </si>
  <si>
    <t>2019年4月销售提成发放汇总</t>
    <phoneticPr fontId="10" type="noConversion"/>
  </si>
  <si>
    <t>发放明细</t>
    <phoneticPr fontId="1" type="noConversion"/>
  </si>
  <si>
    <t>刘晋</t>
    <phoneticPr fontId="9" type="noConversion"/>
  </si>
  <si>
    <t>高磊</t>
    <phoneticPr fontId="9" type="noConversion"/>
  </si>
  <si>
    <t>段尧</t>
    <phoneticPr fontId="9" type="noConversion"/>
  </si>
  <si>
    <t>刘希鑫</t>
    <phoneticPr fontId="9" type="noConversion"/>
  </si>
  <si>
    <r>
      <t>海南省生态环境监察总队项目追溯，倒扣1</t>
    </r>
    <r>
      <rPr>
        <sz val="11"/>
        <color theme="1"/>
        <rFont val="等线"/>
        <family val="3"/>
        <charset val="134"/>
        <scheme val="minor"/>
      </rPr>
      <t>519元</t>
    </r>
    <phoneticPr fontId="9" type="noConversion"/>
  </si>
  <si>
    <t>彭亚萍</t>
    <phoneticPr fontId="9" type="noConversion"/>
  </si>
  <si>
    <t>陈媚</t>
    <phoneticPr fontId="9" type="noConversion"/>
  </si>
  <si>
    <t>李红燕</t>
    <phoneticPr fontId="9" type="noConversion"/>
  </si>
  <si>
    <t>郭攀</t>
    <phoneticPr fontId="9" type="noConversion"/>
  </si>
  <si>
    <t>李惠惠</t>
    <phoneticPr fontId="9" type="noConversion"/>
  </si>
  <si>
    <t>王志文</t>
    <phoneticPr fontId="9" type="noConversion"/>
  </si>
  <si>
    <t>艾航航</t>
    <phoneticPr fontId="9" type="noConversion"/>
  </si>
  <si>
    <t>王超</t>
    <phoneticPr fontId="9" type="noConversion"/>
  </si>
  <si>
    <t>刘艳亭</t>
    <phoneticPr fontId="9" type="noConversion"/>
  </si>
  <si>
    <t>毛活文</t>
    <phoneticPr fontId="9" type="noConversion"/>
  </si>
  <si>
    <t>陈磊（小）</t>
    <phoneticPr fontId="9" type="noConversion"/>
  </si>
  <si>
    <t>王国帅</t>
    <phoneticPr fontId="9" type="noConversion"/>
  </si>
  <si>
    <t>唐欢龙</t>
    <phoneticPr fontId="9" type="noConversion"/>
  </si>
  <si>
    <t>何帮业</t>
    <phoneticPr fontId="9" type="noConversion"/>
  </si>
  <si>
    <t>刘坤</t>
    <phoneticPr fontId="9" type="noConversion"/>
  </si>
  <si>
    <t>小计</t>
  </si>
  <si>
    <t>本月发放金额</t>
    <phoneticPr fontId="10" type="noConversion"/>
  </si>
  <si>
    <t>企业级服务、首次签单的提成2925元暂不提成，后续视情况再发放</t>
    <phoneticPr fontId="9" type="noConversion"/>
  </si>
  <si>
    <t>王乾</t>
    <phoneticPr fontId="9" type="noConversion"/>
  </si>
  <si>
    <t>榆能榆神热电有限公司</t>
  </si>
  <si>
    <t>环境保护税代理申报服务协议</t>
  </si>
  <si>
    <t>光大环保能源（苏州）有限公司</t>
    <phoneticPr fontId="9" type="noConversion"/>
  </si>
  <si>
    <t>企业污染源自动监控远程值守服务</t>
  </si>
  <si>
    <t>平潭北厝垃圾焚烧发电有限公司</t>
  </si>
  <si>
    <t>光大环保能源（宁波）有限公司</t>
  </si>
  <si>
    <t>莱阳光大环保能源有限公司</t>
  </si>
  <si>
    <t>临沭光大环保能源有限公司</t>
  </si>
  <si>
    <t>光大环保能源（日照）有限公司</t>
  </si>
  <si>
    <t>新泰光大环保能源有限公司</t>
  </si>
  <si>
    <t>光大环保能源（莱芜）有限公司</t>
  </si>
  <si>
    <t>光大环保能源（滕州）有限公司</t>
  </si>
  <si>
    <t>光大环保能源（益阳）有限公司</t>
  </si>
  <si>
    <t>武汉绿色动力再生能源有限公司</t>
  </si>
  <si>
    <t>平阳绿色动力再生能源有限公司</t>
  </si>
  <si>
    <t>光大环保能源（平度）有限公司</t>
  </si>
  <si>
    <t>吉林省鑫祥有限责任公司</t>
  </si>
  <si>
    <t>防城港中科绿色能源有限公司</t>
  </si>
  <si>
    <t>惠州绿色动力环保有限公司</t>
  </si>
  <si>
    <t>内蒙古普拉特交通能源有限公司</t>
  </si>
  <si>
    <t>德清旺能环保能源有限公司</t>
  </si>
  <si>
    <t>金华乌拉环保能源有限公司</t>
  </si>
  <si>
    <t>重庆同兴垃圾处理有限公司</t>
  </si>
  <si>
    <t>松原鑫祥新能源有限公司</t>
  </si>
  <si>
    <t>李惠惠</t>
  </si>
  <si>
    <t>王超</t>
  </si>
  <si>
    <t>王志文</t>
  </si>
  <si>
    <t>刘艳亭</t>
  </si>
  <si>
    <t>小陈磊</t>
  </si>
  <si>
    <t>王国帅</t>
  </si>
  <si>
    <t>唐欢龙</t>
  </si>
  <si>
    <t>何帮业</t>
  </si>
  <si>
    <t>江苏新河农用化工有限公司</t>
  </si>
  <si>
    <r>
      <rPr>
        <sz val="10"/>
        <rFont val="宋体"/>
        <family val="3"/>
        <charset val="134"/>
      </rPr>
      <t>数采仪</t>
    </r>
    <r>
      <rPr>
        <sz val="10"/>
        <rFont val="Arial"/>
        <family val="2"/>
      </rPr>
      <t>1</t>
    </r>
    <r>
      <rPr>
        <sz val="10"/>
        <rFont val="宋体"/>
        <family val="3"/>
        <charset val="134"/>
      </rPr>
      <t>套（新版，含安装，质保</t>
    </r>
    <r>
      <rPr>
        <sz val="10"/>
        <rFont val="Arial"/>
        <family val="2"/>
      </rPr>
      <t>1</t>
    </r>
    <r>
      <rPr>
        <sz val="10"/>
        <rFont val="宋体"/>
        <family val="3"/>
        <charset val="134"/>
      </rPr>
      <t>年）</t>
    </r>
  </si>
  <si>
    <t>赤峰市环境在线监控中心</t>
  </si>
  <si>
    <t>商品销售、驻地服务带开发20人日（市级1人1年）</t>
  </si>
  <si>
    <t>孝义市环境保护局</t>
  </si>
  <si>
    <r>
      <rPr>
        <sz val="10"/>
        <rFont val="宋体"/>
        <family val="3"/>
        <charset val="134"/>
      </rPr>
      <t>短信服务（</t>
    </r>
    <r>
      <rPr>
        <sz val="10"/>
        <rFont val="Arial"/>
        <family val="2"/>
      </rPr>
      <t>20</t>
    </r>
    <r>
      <rPr>
        <sz val="10"/>
        <rFont val="宋体"/>
        <family val="3"/>
        <charset val="134"/>
      </rPr>
      <t>万条）</t>
    </r>
  </si>
  <si>
    <t>西安联顺环境科技有限公司</t>
  </si>
  <si>
    <r>
      <rPr>
        <sz val="10"/>
        <rFont val="宋体"/>
        <family val="3"/>
        <charset val="134"/>
      </rPr>
      <t>数采仪</t>
    </r>
    <r>
      <rPr>
        <sz val="10"/>
        <rFont val="Arial"/>
        <family val="2"/>
      </rPr>
      <t>13</t>
    </r>
    <r>
      <rPr>
        <sz val="10"/>
        <rFont val="宋体"/>
        <family val="3"/>
        <charset val="134"/>
      </rPr>
      <t>套（新版，不含安装，质保</t>
    </r>
    <r>
      <rPr>
        <sz val="10"/>
        <rFont val="Arial"/>
        <family val="2"/>
      </rPr>
      <t>1</t>
    </r>
    <r>
      <rPr>
        <sz val="10"/>
        <rFont val="宋体"/>
        <family val="3"/>
        <charset val="134"/>
      </rPr>
      <t>年）</t>
    </r>
  </si>
  <si>
    <t>企业级服务、首次签单</t>
    <phoneticPr fontId="9" type="noConversion"/>
  </si>
  <si>
    <t>保罗清洁能源（福州）有限公司</t>
  </si>
  <si>
    <t>企业级服务、首次签单</t>
  </si>
  <si>
    <t>福州红庙岭垃圾焚烧发电有限公司</t>
  </si>
  <si>
    <t>光大环保能源（江阴）有限公司</t>
  </si>
  <si>
    <t>宁夏电投西夏热电有限公司</t>
  </si>
  <si>
    <t>瀚蓝（南平）固废处理有限公司</t>
  </si>
  <si>
    <t>刘晋</t>
  </si>
  <si>
    <t>高磊</t>
  </si>
  <si>
    <t>段尧</t>
  </si>
  <si>
    <t>陈媚</t>
  </si>
  <si>
    <t>李红燕</t>
  </si>
  <si>
    <t>郭攀</t>
  </si>
  <si>
    <t>常州市环境执法局</t>
  </si>
  <si>
    <t>常州市环境执法局国控重点污染源自动监控系统升级改造及运维项目</t>
  </si>
  <si>
    <t>光大环保能源（济南）有限公司</t>
  </si>
  <si>
    <t>驻地运维技术服务合同</t>
  </si>
  <si>
    <t>备注：</t>
  </si>
  <si>
    <r>
      <rPr>
        <sz val="10"/>
        <rFont val="Arial"/>
        <family val="2"/>
      </rPr>
      <t>1</t>
    </r>
    <r>
      <rPr>
        <sz val="10"/>
        <rFont val="宋体"/>
        <family val="3"/>
        <charset val="134"/>
      </rPr>
      <t>、服务平台：中国石油集团安全环保技术研究院有限公司，</t>
    </r>
    <r>
      <rPr>
        <sz val="10"/>
        <rFont val="Arial"/>
        <family val="2"/>
      </rPr>
      <t>19</t>
    </r>
    <r>
      <rPr>
        <sz val="10"/>
        <rFont val="宋体"/>
        <family val="3"/>
        <charset val="134"/>
      </rPr>
      <t>年</t>
    </r>
    <r>
      <rPr>
        <sz val="10"/>
        <rFont val="Arial"/>
        <family val="2"/>
      </rPr>
      <t>2</t>
    </r>
    <r>
      <rPr>
        <sz val="10"/>
        <rFont val="宋体"/>
        <family val="3"/>
        <charset val="134"/>
      </rPr>
      <t>月收款</t>
    </r>
    <r>
      <rPr>
        <sz val="10"/>
        <rFont val="Arial"/>
        <family val="2"/>
      </rPr>
      <t>174400</t>
    </r>
    <r>
      <rPr>
        <sz val="10"/>
        <rFont val="宋体"/>
        <family val="3"/>
        <charset val="134"/>
      </rPr>
      <t>元，因</t>
    </r>
    <r>
      <rPr>
        <sz val="10"/>
        <rFont val="Arial"/>
        <family val="2"/>
      </rPr>
      <t>2</t>
    </r>
    <r>
      <rPr>
        <sz val="10"/>
        <rFont val="宋体"/>
        <family val="3"/>
        <charset val="134"/>
      </rPr>
      <t>月项目未立项，成本未定，暂未提成，本月项目已立项，本月追溯调整。</t>
    </r>
  </si>
  <si>
    <t>姓名</t>
  </si>
  <si>
    <r>
      <rPr>
        <b/>
        <sz val="10"/>
        <rFont val="宋体"/>
        <family val="3"/>
        <charset val="134"/>
      </rPr>
      <t>客户名称</t>
    </r>
  </si>
  <si>
    <r>
      <rPr>
        <b/>
        <sz val="10"/>
        <rFont val="宋体"/>
        <family val="3"/>
        <charset val="134"/>
      </rPr>
      <t>摘要</t>
    </r>
  </si>
  <si>
    <r>
      <rPr>
        <b/>
        <sz val="10"/>
        <rFont val="宋体"/>
        <family val="3"/>
        <charset val="134"/>
      </rPr>
      <t>合同额</t>
    </r>
  </si>
  <si>
    <r>
      <rPr>
        <b/>
        <sz val="10"/>
        <rFont val="宋体"/>
        <family val="3"/>
        <charset val="134"/>
      </rPr>
      <t>直接成本</t>
    </r>
  </si>
  <si>
    <r>
      <rPr>
        <b/>
        <sz val="10"/>
        <rFont val="宋体"/>
        <family val="3"/>
        <charset val="134"/>
      </rPr>
      <t>税金</t>
    </r>
  </si>
  <si>
    <r>
      <rPr>
        <b/>
        <sz val="10"/>
        <rFont val="宋体"/>
        <family val="3"/>
        <charset val="134"/>
      </rPr>
      <t>毛利润</t>
    </r>
  </si>
  <si>
    <r>
      <rPr>
        <b/>
        <sz val="10"/>
        <rFont val="宋体"/>
        <family val="3"/>
        <charset val="134"/>
      </rPr>
      <t>毛利润所占比例</t>
    </r>
    <r>
      <rPr>
        <b/>
        <sz val="10"/>
        <rFont val="Arial"/>
        <family val="2"/>
      </rPr>
      <t>%</t>
    </r>
  </si>
  <si>
    <r>
      <rPr>
        <b/>
        <sz val="10"/>
        <rFont val="宋体"/>
        <family val="3"/>
        <charset val="134"/>
      </rPr>
      <t>本次回款额</t>
    </r>
  </si>
  <si>
    <r>
      <rPr>
        <b/>
        <sz val="10"/>
        <rFont val="宋体"/>
        <family val="3"/>
        <charset val="134"/>
      </rPr>
      <t>是否达到</t>
    </r>
    <r>
      <rPr>
        <b/>
        <sz val="10"/>
        <rFont val="Arial"/>
        <family val="2"/>
      </rPr>
      <t>10%</t>
    </r>
    <r>
      <rPr>
        <b/>
        <sz val="10"/>
        <rFont val="宋体"/>
        <family val="3"/>
        <charset val="134"/>
      </rPr>
      <t>正现金流的要求</t>
    </r>
  </si>
  <si>
    <r>
      <rPr>
        <b/>
        <sz val="10"/>
        <rFont val="宋体"/>
        <family val="3"/>
        <charset val="134"/>
      </rPr>
      <t>提成比例</t>
    </r>
  </si>
  <si>
    <t>服务平台</t>
  </si>
  <si>
    <t>中国石油集团安全环保技术研究院有限公司</t>
    <phoneticPr fontId="9" type="noConversion"/>
  </si>
  <si>
    <t>技术服务</t>
  </si>
  <si>
    <r>
      <rPr>
        <sz val="10"/>
        <rFont val="宋体"/>
        <family val="3"/>
        <charset val="134"/>
      </rPr>
      <t>是</t>
    </r>
  </si>
  <si>
    <r>
      <rPr>
        <sz val="10"/>
        <rFont val="宋体"/>
        <family val="3"/>
        <charset val="134"/>
      </rPr>
      <t>应追溯调整</t>
    </r>
  </si>
  <si>
    <r>
      <rPr>
        <sz val="10"/>
        <rFont val="Arial"/>
        <family val="2"/>
      </rPr>
      <t>2</t>
    </r>
    <r>
      <rPr>
        <sz val="10"/>
        <rFont val="宋体"/>
        <family val="3"/>
        <charset val="134"/>
      </rPr>
      <t>、服务平台：海南省生态环境监察总队，</t>
    </r>
    <r>
      <rPr>
        <sz val="10"/>
        <rFont val="Arial"/>
        <family val="2"/>
      </rPr>
      <t>2018</t>
    </r>
    <r>
      <rPr>
        <sz val="10"/>
        <rFont val="宋体"/>
        <family val="3"/>
        <charset val="134"/>
      </rPr>
      <t>年</t>
    </r>
    <r>
      <rPr>
        <sz val="10"/>
        <rFont val="Arial"/>
        <family val="2"/>
      </rPr>
      <t>10</t>
    </r>
    <r>
      <rPr>
        <sz val="10"/>
        <rFont val="宋体"/>
        <family val="3"/>
        <charset val="134"/>
      </rPr>
      <t>月收款</t>
    </r>
    <r>
      <rPr>
        <sz val="10"/>
        <rFont val="Arial"/>
        <family val="2"/>
      </rPr>
      <t>81000</t>
    </r>
    <r>
      <rPr>
        <sz val="10"/>
        <rFont val="宋体"/>
        <family val="3"/>
        <charset val="134"/>
      </rPr>
      <t>元，计算提成</t>
    </r>
    <r>
      <rPr>
        <sz val="10"/>
        <rFont val="Arial"/>
        <family val="2"/>
      </rPr>
      <t>3240</t>
    </r>
    <r>
      <rPr>
        <sz val="10"/>
        <rFont val="宋体"/>
        <family val="3"/>
        <charset val="134"/>
      </rPr>
      <t>元，现项目已立项，按照项目立项成本重新计算提成，本月追溯调整。</t>
    </r>
  </si>
  <si>
    <t>海南省生态环境监察总队</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</si>
</sst>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76" formatCode="#,##0.00_);[Red]\(#,##0.00\)"/>
    <numFmt numFmtId="177" formatCode="#,##0_);[Red]\(#,##0\)"/>
    <numFmt numFmtId="178" formatCode="0.0%"/>
    <numFmt numFmtId="179" formatCode="0_);[Red]\(0\)"/>
    <numFmt numFmtId="181" formatCode="0.0_ "/>
    <numFmt numFmtId="182" formatCode="0_ "/>
    <numFmt numFmtId="184" formatCode="#,##0.00_ "/>
  </numFmts>
  <fonts count="28">
    <font>
      <sz val="11"/>
      <color theme="1"/>
      <name val="等线"/>
      <family val="2"/>
      <charset val="134"/>
      <scheme val="minor"/>
    </font>
    <font>
      <sz val="9"/>
      <name val="等线"/>
      <family val="2"/>
      <charset val="134"/>
      <scheme val="minor"/>
    </font>
    <font>
      <sz val="11"/>
      <color theme="1"/>
      <name val="等线"/>
      <family val="3"/>
      <charset val="134"/>
      <scheme val="minor"/>
    </font>
    <font>
      <b/>
      <sz val="12"/>
      <color theme="1"/>
      <name val="等线"/>
      <family val="3"/>
      <charset val="134"/>
      <scheme val="minor"/>
    </font>
    <font>
      <sz val="11"/>
      <name val="等线"/>
      <family val="2"/>
      <charset val="134"/>
      <scheme val="minor"/>
    </font>
    <font>
      <sz val="11"/>
      <name val="等线"/>
      <family val="3"/>
      <charset val="134"/>
      <scheme val="minor"/>
    </font>
    <font>
      <sz val="12"/>
      <name val="宋体"/>
      <family val="3"/>
      <charset val="134"/>
    </font>
    <font>
      <sz val="10"/>
      <name val="宋体"/>
      <family val="3"/>
      <charset val="134"/>
    </font>
    <font>
      <b/>
      <sz val="10"/>
      <color theme="1"/>
      <name val="等线"/>
      <family val="3"/>
      <charset val="134"/>
      <scheme val="minor"/>
    </font>
    <font>
      <sz val="9"/>
      <name val="等线"/>
      <family val="3"/>
      <charset val="134"/>
      <scheme val="minor"/>
    </font>
    <font>
      <sz val="9"/>
      <name val="宋体"/>
      <family val="3"/>
      <charset val="134"/>
    </font>
    <font>
      <sz val="11"/>
      <name val="宋体"/>
      <family val="3"/>
      <charset val="134"/>
    </font>
    <font>
      <b/>
      <sz val="12"/>
      <name val="宋体"/>
      <family val="3"/>
      <charset val="134"/>
    </font>
    <font>
      <b/>
      <sz val="11"/>
      <name val="宋体"/>
      <family val="3"/>
      <charset val="134"/>
    </font>
    <font>
      <b/>
      <sz val="11"/>
      <color theme="1"/>
      <name val="等线"/>
      <family val="2"/>
      <charset val="134"/>
      <scheme val="minor"/>
    </font>
    <font>
      <b/>
      <sz val="11"/>
      <color theme="1"/>
      <name val="等线"/>
      <family val="3"/>
      <charset val="134"/>
      <scheme val="minor"/>
    </font>
    <font>
      <b/>
      <sz val="11"/>
      <color rgb="FFFF0000"/>
      <name val="等线"/>
      <charset val="134"/>
      <scheme val="minor"/>
    </font>
    <font>
      <b/>
      <sz val="14"/>
      <color theme="1"/>
      <name val="等线"/>
      <charset val="134"/>
      <scheme val="minor"/>
    </font>
    <font>
      <b/>
      <sz val="10"/>
      <name val="Arial"/>
      <family val="2"/>
    </font>
    <font>
      <b/>
      <sz val="10"/>
      <name val="宋体"/>
      <family val="3"/>
      <charset val="134"/>
    </font>
    <font>
      <b/>
      <sz val="20"/>
      <name val="宋体"/>
      <family val="3"/>
      <charset val="134"/>
    </font>
    <font>
      <sz val="10"/>
      <name val="Arial"/>
      <family val="2"/>
    </font>
    <font>
      <sz val="11"/>
      <color theme="1"/>
      <name val="等线"/>
      <charset val="134"/>
      <scheme val="minor"/>
    </font>
    <font>
      <sz val="10"/>
      <color indexed="8"/>
      <name val="宋体"/>
      <family val="3"/>
      <charset val="134"/>
    </font>
    <font>
      <sz val="10"/>
      <color theme="1"/>
      <name val="宋体"/>
      <family val="3"/>
      <charset val="134"/>
    </font>
    <font>
      <b/>
      <sz val="10"/>
      <name val="等线"/>
      <family val="3"/>
      <charset val="134"/>
      <scheme val="minor"/>
    </font>
    <font>
      <b/>
      <sz val="12"/>
      <color theme="1"/>
      <name val="等线"/>
      <charset val="134"/>
      <scheme val="minor"/>
    </font>
    <font>
      <b/>
      <sz val="12"/>
      <name val="等线"/>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bottom/>
      <diagonal/>
    </border>
  </borders>
  <cellStyleXfs count="22">
    <xf numFmtId="0" fontId="0" fillId="0" borderId="0">
      <alignment vertical="center"/>
    </xf>
    <xf numFmtId="0" fontId="2"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43" fontId="2"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145">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5" fillId="0" borderId="1" xfId="0" applyNumberFormat="1" applyFont="1" applyFill="1" applyBorder="1" applyAlignment="1">
      <alignment horizontal="center" vertical="center"/>
    </xf>
    <xf numFmtId="179" fontId="12" fillId="4" borderId="10" xfId="0" applyNumberFormat="1" applyFont="1" applyFill="1" applyBorder="1" applyAlignment="1">
      <alignment horizontal="center" vertical="center"/>
    </xf>
    <xf numFmtId="176" fontId="0" fillId="4" borderId="11" xfId="0" applyNumberFormat="1" applyFill="1" applyBorder="1" applyAlignment="1">
      <alignment horizontal="center" vertical="center"/>
    </xf>
    <xf numFmtId="0" fontId="13" fillId="0" borderId="5" xfId="7" applyFont="1" applyFill="1" applyBorder="1" applyAlignment="1">
      <alignment horizontal="center" vertical="center" wrapText="1"/>
    </xf>
    <xf numFmtId="179" fontId="13" fillId="0" borderId="5" xfId="7" applyNumberFormat="1" applyFont="1" applyFill="1" applyBorder="1" applyAlignment="1">
      <alignment horizontal="center" vertical="center" wrapText="1"/>
    </xf>
    <xf numFmtId="0" fontId="13" fillId="0" borderId="6" xfId="7" applyFont="1" applyFill="1" applyBorder="1" applyAlignment="1">
      <alignment horizontal="center" vertical="center"/>
    </xf>
    <xf numFmtId="0" fontId="14" fillId="0" borderId="16" xfId="0" applyFont="1" applyBorder="1" applyAlignment="1">
      <alignment horizontal="center" vertical="center"/>
    </xf>
    <xf numFmtId="0" fontId="0" fillId="0" borderId="1" xfId="0" applyNumberFormat="1" applyFill="1" applyBorder="1" applyAlignment="1">
      <alignment horizontal="center" vertical="center"/>
    </xf>
    <xf numFmtId="0" fontId="22" fillId="0" borderId="0" xfId="0" applyFont="1" applyAlignment="1">
      <alignment horizontal="center" vertical="center"/>
    </xf>
    <xf numFmtId="179" fontId="2" fillId="2" borderId="1" xfId="0" applyNumberFormat="1" applyFont="1" applyFill="1" applyBorder="1" applyAlignment="1">
      <alignment horizontal="center" vertical="center"/>
    </xf>
    <xf numFmtId="0" fontId="14" fillId="0" borderId="1" xfId="0" applyFont="1" applyBorder="1" applyAlignment="1">
      <alignment horizontal="center" vertical="center"/>
    </xf>
    <xf numFmtId="176" fontId="18" fillId="0" borderId="1" xfId="2"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xf>
    <xf numFmtId="0" fontId="0" fillId="0" borderId="1" xfId="0" applyBorder="1" applyAlignment="1">
      <alignment horizontal="center" vertical="center"/>
    </xf>
    <xf numFmtId="0" fontId="2" fillId="0" borderId="1" xfId="0" applyNumberFormat="1" applyFont="1" applyFill="1" applyBorder="1" applyAlignment="1">
      <alignment horizontal="center" vertical="center"/>
    </xf>
    <xf numFmtId="0" fontId="13" fillId="0" borderId="4" xfId="7" applyFont="1" applyFill="1" applyBorder="1" applyAlignment="1">
      <alignment horizontal="center" vertical="center" wrapText="1"/>
    </xf>
    <xf numFmtId="182" fontId="5" fillId="0" borderId="1" xfId="0" applyNumberFormat="1" applyFont="1" applyFill="1" applyBorder="1"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14" fontId="7" fillId="0" borderId="1" xfId="14" applyNumberFormat="1" applyFont="1" applyFill="1" applyBorder="1" applyAlignment="1">
      <alignment horizontal="left" vertical="center"/>
    </xf>
    <xf numFmtId="0" fontId="21" fillId="0" borderId="1" xfId="15" applyFont="1" applyFill="1" applyBorder="1" applyAlignment="1">
      <alignment horizontal="center" vertical="center" wrapText="1"/>
    </xf>
    <xf numFmtId="0" fontId="7" fillId="0" borderId="1" xfId="17" applyFont="1" applyFill="1" applyBorder="1" applyAlignment="1">
      <alignment horizontal="center" vertical="center" wrapText="1"/>
    </xf>
    <xf numFmtId="0" fontId="24" fillId="0" borderId="1" xfId="0" applyFont="1" applyBorder="1" applyAlignment="1">
      <alignment horizontal="center" vertical="center" wrapText="1"/>
    </xf>
    <xf numFmtId="0" fontId="11" fillId="2" borderId="13" xfId="16" applyFont="1" applyFill="1" applyBorder="1" applyAlignment="1">
      <alignment horizontal="center" vertical="center" wrapText="1"/>
    </xf>
    <xf numFmtId="179" fontId="2" fillId="2" borderId="12" xfId="0" applyNumberFormat="1" applyFont="1" applyFill="1" applyBorder="1" applyAlignment="1">
      <alignment horizontal="center" vertical="center"/>
    </xf>
    <xf numFmtId="0" fontId="11" fillId="2" borderId="7" xfId="16" applyFont="1" applyFill="1" applyBorder="1" applyAlignment="1">
      <alignment horizontal="center" vertical="center" wrapText="1"/>
    </xf>
    <xf numFmtId="0" fontId="11" fillId="2" borderId="16" xfId="16" applyFont="1" applyFill="1" applyBorder="1" applyAlignment="1">
      <alignment horizontal="center" vertical="center" wrapText="1"/>
    </xf>
    <xf numFmtId="179" fontId="2" fillId="2" borderId="2" xfId="0" applyNumberFormat="1" applyFont="1" applyFill="1" applyBorder="1" applyAlignment="1">
      <alignment horizontal="center" vertical="center"/>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3" fillId="0" borderId="4" xfId="7" applyFont="1" applyFill="1" applyBorder="1" applyAlignment="1">
      <alignment horizontal="center" vertical="center" wrapText="1"/>
    </xf>
    <xf numFmtId="0" fontId="13" fillId="0" borderId="13" xfId="7" applyFont="1" applyFill="1" applyBorder="1" applyAlignment="1">
      <alignment horizontal="center" vertical="center" wrapText="1"/>
    </xf>
    <xf numFmtId="0" fontId="13" fillId="0" borderId="7" xfId="7" applyFont="1" applyFill="1" applyBorder="1" applyAlignment="1">
      <alignment horizontal="center" vertical="center" wrapText="1"/>
    </xf>
    <xf numFmtId="0" fontId="13" fillId="0" borderId="9"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13" fillId="0" borderId="14" xfId="7" applyFont="1" applyFill="1" applyBorder="1" applyAlignment="1">
      <alignment horizontal="left" vertical="center" wrapText="1"/>
    </xf>
    <xf numFmtId="0" fontId="13" fillId="0" borderId="15" xfId="7" applyFont="1" applyFill="1" applyBorder="1" applyAlignment="1">
      <alignment horizontal="left" vertical="center" wrapText="1"/>
    </xf>
    <xf numFmtId="0" fontId="2" fillId="2" borderId="1" xfId="0" applyFont="1" applyFill="1" applyBorder="1" applyAlignment="1">
      <alignment horizontal="center" vertical="top" wrapText="1"/>
    </xf>
    <xf numFmtId="0" fontId="0" fillId="0" borderId="1" xfId="0" applyFill="1" applyBorder="1" applyAlignment="1">
      <alignment horizontal="center" vertical="top" wrapText="1"/>
    </xf>
    <xf numFmtId="0" fontId="2"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2" fillId="0" borderId="1" xfId="0" applyFont="1" applyBorder="1" applyAlignment="1">
      <alignment horizontal="center" vertical="top" wrapText="1"/>
    </xf>
    <xf numFmtId="0" fontId="5" fillId="0" borderId="1" xfId="0" applyFont="1" applyBorder="1" applyAlignment="1">
      <alignment horizontal="center" vertical="top" wrapText="1"/>
    </xf>
    <xf numFmtId="181" fontId="2" fillId="0" borderId="1" xfId="0" applyNumberFormat="1" applyFont="1" applyBorder="1" applyAlignment="1">
      <alignment horizontal="center" vertical="top" wrapText="1"/>
    </xf>
    <xf numFmtId="0" fontId="2" fillId="0" borderId="1" xfId="1" applyFont="1" applyFill="1" applyBorder="1" applyAlignment="1">
      <alignment horizontal="center" vertical="top" wrapText="1"/>
    </xf>
    <xf numFmtId="0" fontId="2" fillId="0" borderId="1" xfId="1" applyFont="1" applyBorder="1" applyAlignment="1">
      <alignment horizontal="center" vertical="top" wrapText="1"/>
    </xf>
    <xf numFmtId="0" fontId="5" fillId="0" borderId="1" xfId="0" applyFont="1" applyFill="1" applyBorder="1" applyAlignment="1">
      <alignment horizontal="center" vertical="center"/>
    </xf>
    <xf numFmtId="0" fontId="8" fillId="0" borderId="1" xfId="0" applyFont="1" applyFill="1" applyBorder="1" applyAlignment="1">
      <alignment vertical="center"/>
    </xf>
    <xf numFmtId="0" fontId="15" fillId="0" borderId="1" xfId="0" applyFont="1" applyFill="1" applyBorder="1" applyAlignment="1">
      <alignment vertical="center"/>
    </xf>
    <xf numFmtId="0" fontId="25" fillId="0" borderId="1" xfId="0" applyFont="1" applyFill="1" applyBorder="1" applyAlignment="1">
      <alignment vertical="center"/>
    </xf>
    <xf numFmtId="0" fontId="8" fillId="0" borderId="1" xfId="0" applyFont="1" applyBorder="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8" fillId="2" borderId="1" xfId="0" applyFont="1" applyFill="1" applyBorder="1" applyAlignment="1">
      <alignment vertical="center"/>
    </xf>
    <xf numFmtId="0" fontId="5" fillId="2" borderId="1" xfId="0" applyFont="1" applyFill="1" applyBorder="1" applyAlignment="1">
      <alignment horizontal="center" vertical="center"/>
    </xf>
    <xf numFmtId="0" fontId="0" fillId="0" borderId="1" xfId="0" applyBorder="1" applyAlignment="1">
      <alignment horizontal="center" vertical="center" wrapText="1"/>
    </xf>
    <xf numFmtId="0" fontId="2" fillId="2" borderId="1" xfId="0" applyNumberFormat="1" applyFont="1" applyFill="1" applyBorder="1" applyAlignment="1">
      <alignment horizontal="center" vertical="center"/>
    </xf>
    <xf numFmtId="0" fontId="8" fillId="0" borderId="1" xfId="1" applyFont="1" applyFill="1" applyBorder="1" applyAlignment="1">
      <alignment vertical="center"/>
    </xf>
    <xf numFmtId="49" fontId="2" fillId="0" borderId="1" xfId="0" applyNumberFormat="1" applyFont="1" applyBorder="1" applyAlignment="1">
      <alignment horizontal="center" vertical="center"/>
    </xf>
    <xf numFmtId="0" fontId="2" fillId="0" borderId="1" xfId="1" applyNumberFormat="1" applyFill="1" applyBorder="1" applyAlignment="1">
      <alignment horizontal="center" vertical="center"/>
    </xf>
    <xf numFmtId="0" fontId="8" fillId="0" borderId="1" xfId="0" applyNumberFormat="1" applyFont="1" applyFill="1" applyBorder="1" applyAlignment="1">
      <alignment vertical="center"/>
    </xf>
    <xf numFmtId="0" fontId="2" fillId="0" borderId="1" xfId="0" applyNumberFormat="1" applyFont="1" applyFill="1" applyBorder="1" applyAlignment="1">
      <alignment horizontal="center" vertical="top" wrapText="1"/>
    </xf>
    <xf numFmtId="0" fontId="4" fillId="0" borderId="0" xfId="0" applyFont="1" applyAlignment="1">
      <alignment horizontal="center" vertical="center"/>
    </xf>
    <xf numFmtId="0" fontId="2" fillId="0" borderId="1" xfId="0" applyNumberFormat="1" applyFont="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top" wrapText="1"/>
    </xf>
    <xf numFmtId="176" fontId="0" fillId="0" borderId="20" xfId="0" applyNumberFormat="1" applyBorder="1" applyAlignment="1">
      <alignment horizontal="center" vertical="center"/>
    </xf>
    <xf numFmtId="176" fontId="0" fillId="0" borderId="8" xfId="0" applyNumberFormat="1" applyBorder="1" applyAlignment="1">
      <alignment horizontal="center" vertical="center"/>
    </xf>
    <xf numFmtId="176" fontId="0" fillId="0" borderId="8" xfId="0" applyNumberFormat="1" applyBorder="1" applyAlignment="1">
      <alignment horizontal="center" vertical="center" shrinkToFit="1"/>
    </xf>
    <xf numFmtId="176" fontId="0" fillId="0" borderId="8" xfId="0" applyNumberFormat="1" applyBorder="1" applyAlignment="1">
      <alignment horizontal="center" vertical="center" wrapText="1"/>
    </xf>
    <xf numFmtId="176" fontId="0" fillId="0" borderId="17" xfId="0" applyNumberFormat="1" applyBorder="1" applyAlignment="1">
      <alignment horizontal="center" vertical="center"/>
    </xf>
    <xf numFmtId="176" fontId="2" fillId="0" borderId="17" xfId="0" applyNumberFormat="1" applyFont="1" applyBorder="1" applyAlignment="1">
      <alignment horizontal="center" vertical="center" wrapText="1"/>
    </xf>
    <xf numFmtId="176" fontId="2" fillId="0" borderId="17" xfId="0" applyNumberFormat="1" applyFont="1" applyBorder="1" applyAlignment="1">
      <alignment horizontal="center" vertical="center"/>
    </xf>
    <xf numFmtId="0" fontId="13" fillId="4" borderId="9" xfId="16" applyFont="1" applyFill="1" applyBorder="1" applyAlignment="1">
      <alignment horizontal="center" vertical="center" wrapText="1"/>
    </xf>
    <xf numFmtId="0" fontId="15" fillId="0" borderId="21" xfId="7" applyFont="1" applyFill="1" applyBorder="1" applyAlignment="1">
      <alignment vertical="center" wrapText="1"/>
    </xf>
    <xf numFmtId="176" fontId="2" fillId="0" borderId="8" xfId="0" applyNumberFormat="1" applyFont="1" applyBorder="1" applyAlignment="1">
      <alignment horizontal="center" vertical="center" wrapText="1" shrinkToFit="1"/>
    </xf>
    <xf numFmtId="0" fontId="17" fillId="3" borderId="22"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24" xfId="0" applyFont="1" applyFill="1" applyBorder="1" applyAlignment="1">
      <alignment horizontal="center" vertical="center"/>
    </xf>
    <xf numFmtId="0" fontId="16" fillId="0" borderId="25" xfId="0" applyFont="1" applyBorder="1" applyAlignment="1">
      <alignment horizontal="right" vertical="center"/>
    </xf>
    <xf numFmtId="0" fontId="16" fillId="0" borderId="19" xfId="0" applyFont="1" applyBorder="1" applyAlignment="1">
      <alignment horizontal="right" vertical="center"/>
    </xf>
    <xf numFmtId="0" fontId="16" fillId="0" borderId="26" xfId="0" applyFont="1" applyBorder="1" applyAlignment="1">
      <alignment horizontal="right" vertical="center"/>
    </xf>
    <xf numFmtId="0" fontId="7" fillId="0" borderId="2" xfId="9" applyFont="1" applyFill="1" applyBorder="1" applyAlignment="1">
      <alignment vertical="center" wrapText="1"/>
    </xf>
    <xf numFmtId="14" fontId="7" fillId="0" borderId="1" xfId="8" applyNumberFormat="1" applyFont="1" applyFill="1" applyBorder="1" applyAlignment="1">
      <alignment horizontal="left" vertical="center"/>
    </xf>
    <xf numFmtId="0" fontId="7" fillId="0" borderId="1" xfId="15" applyFont="1" applyFill="1" applyBorder="1" applyAlignment="1">
      <alignment horizontal="center" vertical="center" wrapText="1"/>
    </xf>
    <xf numFmtId="14" fontId="7" fillId="2" borderId="1" xfId="8" applyNumberFormat="1" applyFont="1" applyFill="1" applyBorder="1" applyAlignment="1">
      <alignment horizontal="left" vertical="center"/>
    </xf>
    <xf numFmtId="0" fontId="7" fillId="2" borderId="1" xfId="15" applyFont="1" applyFill="1" applyBorder="1" applyAlignment="1">
      <alignment horizontal="center" vertical="center" wrapText="1"/>
    </xf>
    <xf numFmtId="43" fontId="21" fillId="0" borderId="1" xfId="15" applyNumberFormat="1" applyFont="1" applyFill="1" applyBorder="1" applyAlignment="1">
      <alignment horizontal="right" vertical="center" wrapText="1"/>
    </xf>
    <xf numFmtId="43" fontId="21" fillId="0" borderId="1" xfId="7" applyNumberFormat="1" applyFont="1" applyFill="1" applyBorder="1" applyAlignment="1">
      <alignment horizontal="right" vertical="center" wrapText="1"/>
    </xf>
    <xf numFmtId="0" fontId="23" fillId="0" borderId="1" xfId="0" applyFont="1" applyBorder="1" applyAlignment="1">
      <alignment horizontal="center" vertical="center" wrapText="1"/>
    </xf>
    <xf numFmtId="0" fontId="6" fillId="0" borderId="0" xfId="9" applyFill="1">
      <alignment vertical="center"/>
    </xf>
    <xf numFmtId="178" fontId="21" fillId="0" borderId="1" xfId="17" applyNumberFormat="1" applyFont="1" applyFill="1" applyBorder="1" applyAlignment="1">
      <alignment horizontal="center" vertical="center" wrapText="1"/>
    </xf>
    <xf numFmtId="177" fontId="19" fillId="0" borderId="1" xfId="2" applyNumberFormat="1" applyFont="1" applyFill="1" applyBorder="1" applyAlignment="1">
      <alignment horizontal="center" vertical="center" wrapText="1"/>
    </xf>
    <xf numFmtId="0" fontId="7" fillId="0" borderId="1" xfId="9" applyFont="1" applyBorder="1" applyAlignment="1">
      <alignment horizontal="center" vertical="center"/>
    </xf>
    <xf numFmtId="9" fontId="21" fillId="0" borderId="1" xfId="17" applyNumberFormat="1" applyFont="1" applyFill="1" applyBorder="1" applyAlignment="1">
      <alignment horizontal="center" vertical="center" wrapText="1"/>
    </xf>
    <xf numFmtId="0" fontId="7" fillId="0" borderId="1" xfId="9" applyFont="1" applyFill="1" applyBorder="1" applyAlignment="1">
      <alignment horizontal="center" vertical="center"/>
    </xf>
    <xf numFmtId="0" fontId="7" fillId="2" borderId="1" xfId="9" applyFont="1" applyFill="1" applyBorder="1" applyAlignment="1">
      <alignment horizontal="center" vertical="center"/>
    </xf>
    <xf numFmtId="0" fontId="6" fillId="0" borderId="1" xfId="9" applyFill="1" applyBorder="1" applyAlignment="1">
      <alignment horizontal="center" vertical="center"/>
    </xf>
    <xf numFmtId="0" fontId="7" fillId="0" borderId="0" xfId="9" applyFont="1">
      <alignment vertical="center"/>
    </xf>
    <xf numFmtId="0" fontId="7" fillId="0" borderId="0" xfId="9" applyFont="1" applyAlignment="1">
      <alignment horizontal="center" vertical="center"/>
    </xf>
    <xf numFmtId="0" fontId="7" fillId="0" borderId="0" xfId="9" applyFont="1" applyAlignment="1">
      <alignment horizontal="right" vertical="center"/>
    </xf>
    <xf numFmtId="176" fontId="7" fillId="0" borderId="0" xfId="9" applyNumberFormat="1" applyFont="1" applyAlignment="1">
      <alignment horizontal="right" vertical="center"/>
    </xf>
    <xf numFmtId="43" fontId="7" fillId="0" borderId="0" xfId="19" applyFont="1" applyFill="1" applyBorder="1" applyAlignment="1" applyProtection="1">
      <alignment horizontal="right" vertical="center"/>
    </xf>
    <xf numFmtId="0" fontId="21" fillId="0" borderId="0" xfId="9" applyFont="1" applyFill="1">
      <alignment vertical="center"/>
    </xf>
    <xf numFmtId="0" fontId="6" fillId="0" borderId="0" xfId="9" applyFill="1" applyAlignment="1">
      <alignment horizontal="center" vertical="center"/>
    </xf>
    <xf numFmtId="0" fontId="6" fillId="0" borderId="0" xfId="9" applyFill="1" applyAlignment="1">
      <alignment horizontal="right" vertical="center"/>
    </xf>
    <xf numFmtId="176" fontId="6" fillId="0" borderId="0" xfId="9" applyNumberFormat="1" applyFill="1" applyAlignment="1">
      <alignment horizontal="right" vertical="center"/>
    </xf>
    <xf numFmtId="0" fontId="19" fillId="0" borderId="4" xfId="17" applyFont="1" applyFill="1" applyBorder="1" applyAlignment="1">
      <alignment horizontal="center" vertical="center" wrapText="1"/>
    </xf>
    <xf numFmtId="0" fontId="18" fillId="0" borderId="5" xfId="17" applyFont="1" applyFill="1" applyBorder="1" applyAlignment="1">
      <alignment horizontal="center" vertical="center" wrapText="1"/>
    </xf>
    <xf numFmtId="176" fontId="18" fillId="0" borderId="5" xfId="17" applyNumberFormat="1" applyFont="1" applyFill="1" applyBorder="1" applyAlignment="1">
      <alignment horizontal="center" vertical="center" wrapText="1"/>
    </xf>
    <xf numFmtId="178" fontId="18" fillId="0" borderId="5" xfId="17" applyNumberFormat="1" applyFont="1" applyFill="1" applyBorder="1" applyAlignment="1">
      <alignment horizontal="center" vertical="center" wrapText="1"/>
    </xf>
    <xf numFmtId="176" fontId="18" fillId="0" borderId="6" xfId="17" applyNumberFormat="1" applyFont="1" applyFill="1" applyBorder="1" applyAlignment="1">
      <alignment horizontal="center" vertical="center" wrapText="1"/>
    </xf>
    <xf numFmtId="14" fontId="7" fillId="0" borderId="1" xfId="8" applyNumberFormat="1" applyFont="1" applyFill="1" applyBorder="1" applyAlignment="1">
      <alignment horizontal="left" vertical="center" wrapText="1"/>
    </xf>
    <xf numFmtId="176" fontId="21" fillId="0" borderId="1" xfId="20" applyNumberFormat="1" applyFont="1" applyFill="1" applyBorder="1" applyAlignment="1">
      <alignment horizontal="right" vertical="center" wrapText="1"/>
    </xf>
    <xf numFmtId="10" fontId="21" fillId="0" borderId="1" xfId="7" applyNumberFormat="1" applyFont="1" applyFill="1" applyBorder="1" applyAlignment="1">
      <alignment horizontal="right" vertical="center" wrapText="1"/>
    </xf>
    <xf numFmtId="176" fontId="21" fillId="0" borderId="1" xfId="15" applyNumberFormat="1" applyFont="1" applyFill="1" applyBorder="1" applyAlignment="1">
      <alignment horizontal="right" vertical="center" wrapText="1"/>
    </xf>
    <xf numFmtId="184" fontId="21" fillId="0" borderId="1" xfId="7" applyNumberFormat="1" applyFont="1" applyFill="1" applyBorder="1" applyAlignment="1">
      <alignment horizontal="center" vertical="center" wrapText="1"/>
    </xf>
    <xf numFmtId="178" fontId="21" fillId="0" borderId="1" xfId="7" applyNumberFormat="1" applyFont="1" applyFill="1" applyBorder="1" applyAlignment="1">
      <alignment horizontal="center" vertical="center" wrapText="1"/>
    </xf>
    <xf numFmtId="176" fontId="21" fillId="0" borderId="8" xfId="7" applyNumberFormat="1" applyFont="1" applyFill="1" applyBorder="1" applyAlignment="1">
      <alignment horizontal="right" vertical="center" wrapText="1"/>
    </xf>
    <xf numFmtId="0" fontId="21" fillId="0" borderId="10" xfId="9" applyFont="1" applyBorder="1" applyAlignment="1">
      <alignment horizontal="left" vertical="center"/>
    </xf>
    <xf numFmtId="0" fontId="6" fillId="0" borderId="10" xfId="9" applyBorder="1">
      <alignment vertical="center"/>
    </xf>
    <xf numFmtId="0" fontId="6" fillId="0" borderId="10" xfId="9" applyBorder="1" applyAlignment="1">
      <alignment horizontal="right" vertical="center"/>
    </xf>
    <xf numFmtId="176" fontId="6" fillId="0" borderId="10" xfId="9" applyNumberFormat="1" applyBorder="1" applyAlignment="1">
      <alignment horizontal="right" vertical="center"/>
    </xf>
    <xf numFmtId="176" fontId="21" fillId="0" borderId="11" xfId="9" applyNumberFormat="1" applyFont="1" applyBorder="1" applyAlignment="1">
      <alignment horizontal="right" vertical="center"/>
    </xf>
    <xf numFmtId="0" fontId="21" fillId="0" borderId="0" xfId="9" applyFont="1">
      <alignment vertical="center"/>
    </xf>
    <xf numFmtId="0" fontId="6" fillId="0" borderId="0" xfId="9" applyAlignment="1">
      <alignment horizontal="center" vertical="center"/>
    </xf>
    <xf numFmtId="0" fontId="6" fillId="0" borderId="0" xfId="9">
      <alignment vertical="center"/>
    </xf>
    <xf numFmtId="0" fontId="6" fillId="0" borderId="0" xfId="9" applyAlignment="1">
      <alignment horizontal="right" vertical="center"/>
    </xf>
    <xf numFmtId="176" fontId="6" fillId="0" borderId="0" xfId="9" applyNumberFormat="1" applyAlignment="1">
      <alignment horizontal="right" vertical="center"/>
    </xf>
    <xf numFmtId="176" fontId="21" fillId="0" borderId="1" xfId="21" applyNumberFormat="1" applyFont="1" applyFill="1" applyBorder="1" applyAlignment="1">
      <alignment horizontal="right" vertical="center" wrapText="1"/>
    </xf>
    <xf numFmtId="10" fontId="21" fillId="0" borderId="1" xfId="15" applyNumberFormat="1" applyFont="1" applyFill="1" applyBorder="1" applyAlignment="1">
      <alignment horizontal="right" vertical="center" wrapText="1"/>
    </xf>
    <xf numFmtId="184" fontId="21" fillId="0" borderId="1" xfId="15" applyNumberFormat="1" applyFont="1" applyFill="1" applyBorder="1" applyAlignment="1">
      <alignment horizontal="center" vertical="center" wrapText="1"/>
    </xf>
    <xf numFmtId="178" fontId="21" fillId="0" borderId="1" xfId="15" applyNumberFormat="1" applyFont="1" applyFill="1" applyBorder="1" applyAlignment="1">
      <alignment horizontal="center" vertical="center" wrapText="1"/>
    </xf>
    <xf numFmtId="176" fontId="21" fillId="0" borderId="8" xfId="15" applyNumberFormat="1" applyFont="1" applyFill="1" applyBorder="1" applyAlignment="1">
      <alignment horizontal="right" vertical="center" wrapText="1"/>
    </xf>
    <xf numFmtId="176" fontId="7" fillId="0" borderId="11" xfId="9" applyNumberFormat="1" applyFont="1" applyBorder="1" applyAlignment="1">
      <alignment horizontal="right" vertical="center"/>
    </xf>
    <xf numFmtId="0" fontId="7" fillId="0" borderId="16" xfId="9" applyFont="1" applyFill="1" applyBorder="1" applyAlignment="1">
      <alignment horizontal="center" vertical="center"/>
    </xf>
    <xf numFmtId="0" fontId="7" fillId="0" borderId="27" xfId="9" applyFont="1" applyFill="1" applyBorder="1" applyAlignment="1">
      <alignment horizontal="center" vertical="center"/>
    </xf>
    <xf numFmtId="0" fontId="7" fillId="0" borderId="16" xfId="9" applyFont="1" applyBorder="1" applyAlignment="1">
      <alignment horizontal="center" vertical="center"/>
    </xf>
    <xf numFmtId="0" fontId="7" fillId="0" borderId="28" xfId="9" applyFont="1" applyBorder="1" applyAlignment="1">
      <alignment horizontal="center" vertical="center"/>
    </xf>
    <xf numFmtId="0" fontId="7" fillId="0" borderId="27" xfId="9" applyFont="1" applyBorder="1" applyAlignment="1">
      <alignment horizontal="center" vertical="center"/>
    </xf>
    <xf numFmtId="0" fontId="0" fillId="0" borderId="8" xfId="0" applyBorder="1">
      <alignment vertical="center"/>
    </xf>
  </cellXfs>
  <cellStyles count="22">
    <cellStyle name="常规" xfId="0" builtinId="0"/>
    <cellStyle name="常规 10 5" xfId="3"/>
    <cellStyle name="常规 10 5 2" xfId="4"/>
    <cellStyle name="常规 10 5 2 2 2" xfId="8"/>
    <cellStyle name="常规 10 5 2 2 2 2" xfId="10"/>
    <cellStyle name="常规 10 5 2 2 2 2 2" xfId="12"/>
    <cellStyle name="常规 10 5 2 2 2 2 2 2" xfId="14"/>
    <cellStyle name="常规 2 19 2" xfId="5"/>
    <cellStyle name="常规 2 19 2 2 2" xfId="9"/>
    <cellStyle name="常规 2 19 2 2 2 2" xfId="11"/>
    <cellStyle name="常规 2 19 2 2 2 2 2" xfId="13"/>
    <cellStyle name="常规 2 19 2 2 2 2 2 2" xfId="18"/>
    <cellStyle name="常规 2 2" xfId="1"/>
    <cellStyle name="常规 2 2 10 2" xfId="6"/>
    <cellStyle name="常规_Sheet1 2 2" xfId="17"/>
    <cellStyle name="常规_Sheet1 3" xfId="2"/>
    <cellStyle name="常规_Sheet1 3 2 3" xfId="7"/>
    <cellStyle name="常规_Sheet1 3 2 3 2 2 2 2" xfId="16"/>
    <cellStyle name="常规_Sheet1 3 3 2 2 2 2 2" xfId="15"/>
    <cellStyle name="千位分隔 17 3 3" xfId="19"/>
    <cellStyle name="千位分隔 2 5 2 2 2" xfId="20"/>
    <cellStyle name="千位分隔 2 5 2 2 2 2 2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activeCell="G72" sqref="G72"/>
    </sheetView>
  </sheetViews>
  <sheetFormatPr defaultRowHeight="13.5"/>
  <cols>
    <col min="1" max="1" width="10.125" style="11" customWidth="1"/>
    <col min="2" max="2" width="9" style="1"/>
    <col min="3" max="3" width="8.625" style="1"/>
    <col min="4" max="4" width="51.375" style="66" customWidth="1"/>
  </cols>
  <sheetData>
    <row r="1" spans="1:4" ht="24.6" customHeight="1">
      <c r="A1" s="20" t="s">
        <v>2</v>
      </c>
      <c r="B1" s="20" t="s">
        <v>0</v>
      </c>
      <c r="C1" s="20" t="s">
        <v>1</v>
      </c>
      <c r="D1" s="21" t="s">
        <v>3</v>
      </c>
    </row>
    <row r="2" spans="1:4" ht="24.6" customHeight="1">
      <c r="A2" s="31" t="s">
        <v>18</v>
      </c>
      <c r="B2" s="32"/>
      <c r="C2" s="32"/>
      <c r="D2" s="33"/>
    </row>
    <row r="3" spans="1:4" ht="27">
      <c r="A3" s="51" t="s">
        <v>39</v>
      </c>
      <c r="B3" s="17">
        <v>200</v>
      </c>
      <c r="C3" s="16"/>
      <c r="D3" s="43" t="s">
        <v>94</v>
      </c>
    </row>
    <row r="4" spans="1:4">
      <c r="A4" s="51" t="s">
        <v>40</v>
      </c>
      <c r="B4" s="51"/>
      <c r="C4" s="17">
        <v>120</v>
      </c>
      <c r="D4" s="43" t="s">
        <v>95</v>
      </c>
    </row>
    <row r="5" spans="1:4">
      <c r="A5" s="51" t="s">
        <v>41</v>
      </c>
      <c r="B5" s="17">
        <v>200</v>
      </c>
      <c r="C5" s="16"/>
      <c r="D5" s="43" t="s">
        <v>96</v>
      </c>
    </row>
    <row r="6" spans="1:4" ht="20.25" customHeight="1">
      <c r="A6" s="51" t="s">
        <v>42</v>
      </c>
      <c r="B6" s="10">
        <v>290</v>
      </c>
      <c r="C6" s="16">
        <v>100</v>
      </c>
      <c r="D6" s="43" t="s">
        <v>97</v>
      </c>
    </row>
    <row r="7" spans="1:4">
      <c r="A7" s="51" t="s">
        <v>43</v>
      </c>
      <c r="B7" s="10">
        <v>80</v>
      </c>
      <c r="C7" s="16"/>
      <c r="D7" s="43" t="s">
        <v>98</v>
      </c>
    </row>
    <row r="8" spans="1:4" ht="24.75" customHeight="1">
      <c r="A8" s="51" t="s">
        <v>44</v>
      </c>
      <c r="B8" s="3">
        <v>400</v>
      </c>
      <c r="C8" s="16"/>
      <c r="D8" s="45" t="s">
        <v>99</v>
      </c>
    </row>
    <row r="9" spans="1:4" ht="24.75" customHeight="1">
      <c r="A9" s="51" t="s">
        <v>45</v>
      </c>
      <c r="B9" s="3">
        <v>250</v>
      </c>
      <c r="C9" s="16"/>
      <c r="D9" s="45" t="s">
        <v>100</v>
      </c>
    </row>
    <row r="10" spans="1:4">
      <c r="A10" s="51" t="s">
        <v>46</v>
      </c>
      <c r="B10" s="3">
        <v>150</v>
      </c>
      <c r="C10" s="16"/>
      <c r="D10" s="45" t="s">
        <v>100</v>
      </c>
    </row>
    <row r="11" spans="1:4">
      <c r="A11" s="54" t="s">
        <v>47</v>
      </c>
      <c r="B11" s="56">
        <v>290</v>
      </c>
      <c r="C11" s="16"/>
      <c r="D11" s="45" t="s">
        <v>100</v>
      </c>
    </row>
    <row r="12" spans="1:4" ht="27">
      <c r="A12" s="54" t="s">
        <v>48</v>
      </c>
      <c r="B12" s="55">
        <v>290</v>
      </c>
      <c r="C12" s="16">
        <v>50</v>
      </c>
      <c r="D12" s="45" t="s">
        <v>101</v>
      </c>
    </row>
    <row r="13" spans="1:4">
      <c r="A13" s="54" t="s">
        <v>49</v>
      </c>
      <c r="B13" s="55">
        <v>340</v>
      </c>
      <c r="C13" s="16"/>
      <c r="D13" s="45" t="s">
        <v>100</v>
      </c>
    </row>
    <row r="14" spans="1:4">
      <c r="A14" s="54" t="s">
        <v>50</v>
      </c>
      <c r="B14" s="54"/>
      <c r="C14" s="55">
        <v>50</v>
      </c>
      <c r="D14" s="45" t="s">
        <v>21</v>
      </c>
    </row>
    <row r="15" spans="1:4">
      <c r="A15" s="57" t="s">
        <v>51</v>
      </c>
      <c r="B15" s="58">
        <v>210</v>
      </c>
      <c r="C15" s="16"/>
      <c r="D15" s="41" t="s">
        <v>100</v>
      </c>
    </row>
    <row r="16" spans="1:4">
      <c r="A16" s="54" t="s">
        <v>52</v>
      </c>
      <c r="B16" s="55">
        <v>180</v>
      </c>
      <c r="C16" s="55">
        <v>50</v>
      </c>
      <c r="D16" s="45" t="s">
        <v>102</v>
      </c>
    </row>
    <row r="17" spans="1:4">
      <c r="A17" s="54" t="s">
        <v>53</v>
      </c>
      <c r="B17" s="54"/>
      <c r="C17" s="16">
        <v>50</v>
      </c>
      <c r="D17" s="45" t="s">
        <v>103</v>
      </c>
    </row>
    <row r="18" spans="1:4" ht="27">
      <c r="A18" s="54" t="s">
        <v>54</v>
      </c>
      <c r="B18" s="16">
        <v>480</v>
      </c>
      <c r="C18" s="16"/>
      <c r="D18" s="45" t="s">
        <v>104</v>
      </c>
    </row>
    <row r="19" spans="1:4">
      <c r="A19" s="54" t="s">
        <v>55</v>
      </c>
      <c r="B19" s="16">
        <v>200</v>
      </c>
      <c r="C19" s="16"/>
      <c r="D19" s="45" t="s">
        <v>105</v>
      </c>
    </row>
    <row r="20" spans="1:4" ht="40.5">
      <c r="A20" s="54" t="s">
        <v>56</v>
      </c>
      <c r="B20" s="16">
        <v>500</v>
      </c>
      <c r="C20" s="16"/>
      <c r="D20" s="45" t="s">
        <v>106</v>
      </c>
    </row>
    <row r="21" spans="1:4">
      <c r="A21" s="54" t="s">
        <v>57</v>
      </c>
      <c r="B21" s="59">
        <v>190</v>
      </c>
      <c r="C21" s="59"/>
      <c r="D21" s="43" t="s">
        <v>35</v>
      </c>
    </row>
    <row r="22" spans="1:4" ht="27">
      <c r="A22" s="54" t="s">
        <v>58</v>
      </c>
      <c r="B22" s="16">
        <v>590</v>
      </c>
      <c r="C22" s="16"/>
      <c r="D22" s="45" t="s">
        <v>107</v>
      </c>
    </row>
    <row r="23" spans="1:4">
      <c r="A23" s="54" t="s">
        <v>59</v>
      </c>
      <c r="B23" s="16">
        <v>270</v>
      </c>
      <c r="C23" s="16"/>
      <c r="D23" s="43" t="s">
        <v>35</v>
      </c>
    </row>
    <row r="24" spans="1:4">
      <c r="A24" s="51" t="s">
        <v>60</v>
      </c>
      <c r="B24" s="10">
        <v>250</v>
      </c>
      <c r="C24" s="10"/>
      <c r="D24" s="43" t="s">
        <v>35</v>
      </c>
    </row>
    <row r="25" spans="1:4">
      <c r="A25" s="51" t="s">
        <v>61</v>
      </c>
      <c r="B25" s="10">
        <v>220</v>
      </c>
      <c r="C25" s="16"/>
      <c r="D25" s="43" t="s">
        <v>35</v>
      </c>
    </row>
    <row r="26" spans="1:4">
      <c r="A26" s="51" t="s">
        <v>62</v>
      </c>
      <c r="B26" s="10">
        <v>440</v>
      </c>
      <c r="C26" s="16"/>
      <c r="D26" s="43" t="s">
        <v>35</v>
      </c>
    </row>
    <row r="27" spans="1:4">
      <c r="A27" s="51" t="s">
        <v>63</v>
      </c>
      <c r="B27" s="10">
        <v>410</v>
      </c>
      <c r="C27" s="16">
        <v>50</v>
      </c>
      <c r="D27" s="43" t="s">
        <v>108</v>
      </c>
    </row>
    <row r="28" spans="1:4">
      <c r="A28" s="51" t="s">
        <v>64</v>
      </c>
      <c r="B28" s="10">
        <v>80</v>
      </c>
      <c r="C28" s="16">
        <v>50</v>
      </c>
      <c r="D28" s="43" t="s">
        <v>109</v>
      </c>
    </row>
    <row r="29" spans="1:4">
      <c r="A29" s="51" t="s">
        <v>65</v>
      </c>
      <c r="B29" s="10">
        <v>100</v>
      </c>
      <c r="C29" s="16"/>
      <c r="D29" s="46" t="s">
        <v>110</v>
      </c>
    </row>
    <row r="30" spans="1:4">
      <c r="A30" s="51" t="s">
        <v>66</v>
      </c>
      <c r="B30" s="60">
        <v>580</v>
      </c>
      <c r="C30" s="60"/>
      <c r="D30" s="42" t="s">
        <v>110</v>
      </c>
    </row>
    <row r="31" spans="1:4" ht="27">
      <c r="A31" s="51" t="s">
        <v>67</v>
      </c>
      <c r="B31" s="60">
        <v>500</v>
      </c>
      <c r="C31" s="60"/>
      <c r="D31" s="43" t="s">
        <v>111</v>
      </c>
    </row>
    <row r="32" spans="1:4">
      <c r="A32" s="61" t="s">
        <v>68</v>
      </c>
      <c r="B32" s="10">
        <v>290</v>
      </c>
      <c r="C32" s="10"/>
      <c r="D32" s="43" t="s">
        <v>112</v>
      </c>
    </row>
    <row r="33" spans="1:4">
      <c r="A33" s="61" t="s">
        <v>69</v>
      </c>
      <c r="B33" s="61"/>
      <c r="C33" s="10">
        <v>50</v>
      </c>
      <c r="D33" s="43" t="s">
        <v>113</v>
      </c>
    </row>
    <row r="34" spans="1:4">
      <c r="A34" s="61" t="s">
        <v>70</v>
      </c>
      <c r="B34" s="61"/>
      <c r="C34" s="10">
        <v>50</v>
      </c>
      <c r="D34" s="43" t="s">
        <v>113</v>
      </c>
    </row>
    <row r="35" spans="1:4">
      <c r="A35" s="61" t="s">
        <v>71</v>
      </c>
      <c r="B35" s="10">
        <v>80</v>
      </c>
      <c r="C35" s="10"/>
      <c r="D35" s="43" t="s">
        <v>35</v>
      </c>
    </row>
    <row r="36" spans="1:4">
      <c r="A36" s="61" t="s">
        <v>72</v>
      </c>
      <c r="B36" s="61"/>
      <c r="C36" s="10">
        <v>50</v>
      </c>
      <c r="D36" s="43" t="s">
        <v>113</v>
      </c>
    </row>
    <row r="37" spans="1:4">
      <c r="A37" s="51" t="s">
        <v>73</v>
      </c>
      <c r="B37" s="15">
        <v>200</v>
      </c>
      <c r="C37" s="16"/>
      <c r="D37" s="44" t="s">
        <v>114</v>
      </c>
    </row>
    <row r="38" spans="1:4">
      <c r="A38" s="51" t="s">
        <v>23</v>
      </c>
      <c r="B38" s="15">
        <v>310</v>
      </c>
      <c r="C38" s="16"/>
      <c r="D38" s="44" t="s">
        <v>20</v>
      </c>
    </row>
    <row r="39" spans="1:4">
      <c r="A39" s="51" t="s">
        <v>24</v>
      </c>
      <c r="B39" s="15">
        <v>170</v>
      </c>
      <c r="C39" s="16"/>
      <c r="D39" s="44" t="s">
        <v>20</v>
      </c>
    </row>
    <row r="40" spans="1:4">
      <c r="A40" s="51" t="s">
        <v>74</v>
      </c>
      <c r="B40" s="15">
        <v>150</v>
      </c>
      <c r="C40" s="16"/>
      <c r="D40" s="44" t="s">
        <v>20</v>
      </c>
    </row>
    <row r="41" spans="1:4">
      <c r="A41" s="53" t="s">
        <v>25</v>
      </c>
      <c r="B41" s="19">
        <v>120</v>
      </c>
      <c r="C41" s="16"/>
      <c r="D41" s="44" t="s">
        <v>20</v>
      </c>
    </row>
    <row r="42" spans="1:4">
      <c r="A42" s="53" t="s">
        <v>26</v>
      </c>
      <c r="B42" s="19">
        <v>190</v>
      </c>
      <c r="C42" s="16"/>
      <c r="D42" s="44" t="s">
        <v>20</v>
      </c>
    </row>
    <row r="43" spans="1:4">
      <c r="A43" s="54" t="s">
        <v>27</v>
      </c>
      <c r="B43" s="55">
        <v>340</v>
      </c>
      <c r="C43" s="16"/>
      <c r="D43" s="46" t="s">
        <v>110</v>
      </c>
    </row>
    <row r="44" spans="1:4" s="2" customFormat="1">
      <c r="A44" s="57" t="s">
        <v>75</v>
      </c>
      <c r="B44" s="68">
        <v>50</v>
      </c>
      <c r="C44" s="68"/>
      <c r="D44" s="69" t="s">
        <v>127</v>
      </c>
    </row>
    <row r="45" spans="1:4" ht="27">
      <c r="A45" s="54" t="s">
        <v>28</v>
      </c>
      <c r="B45" s="16">
        <v>350</v>
      </c>
      <c r="C45" s="16"/>
      <c r="D45" s="45" t="s">
        <v>115</v>
      </c>
    </row>
    <row r="46" spans="1:4">
      <c r="A46" s="54" t="s">
        <v>29</v>
      </c>
      <c r="B46" s="54"/>
      <c r="C46" s="16">
        <v>50</v>
      </c>
      <c r="D46" s="45" t="s">
        <v>113</v>
      </c>
    </row>
    <row r="47" spans="1:4">
      <c r="A47" s="54" t="s">
        <v>30</v>
      </c>
      <c r="B47" s="16">
        <v>130</v>
      </c>
      <c r="C47" s="16"/>
      <c r="D47" s="45" t="s">
        <v>110</v>
      </c>
    </row>
    <row r="48" spans="1:4">
      <c r="A48" s="54" t="s">
        <v>31</v>
      </c>
      <c r="B48" s="16">
        <v>270</v>
      </c>
      <c r="C48" s="16"/>
      <c r="D48" s="45" t="s">
        <v>116</v>
      </c>
    </row>
    <row r="49" spans="1:4">
      <c r="A49" s="54" t="s">
        <v>32</v>
      </c>
      <c r="B49" s="54"/>
      <c r="C49" s="67">
        <v>50</v>
      </c>
      <c r="D49" s="47" t="s">
        <v>113</v>
      </c>
    </row>
    <row r="50" spans="1:4">
      <c r="A50" s="54" t="s">
        <v>33</v>
      </c>
      <c r="B50" s="16">
        <v>130</v>
      </c>
      <c r="C50" s="16"/>
      <c r="D50" s="45" t="s">
        <v>110</v>
      </c>
    </row>
    <row r="51" spans="1:4">
      <c r="A51" s="54" t="s">
        <v>76</v>
      </c>
      <c r="B51" s="16">
        <v>140</v>
      </c>
      <c r="C51" s="16"/>
      <c r="D51" s="45" t="s">
        <v>110</v>
      </c>
    </row>
    <row r="52" spans="1:4">
      <c r="A52" s="54" t="s">
        <v>77</v>
      </c>
      <c r="B52" s="62" t="s">
        <v>117</v>
      </c>
      <c r="C52" s="16"/>
      <c r="D52" s="45" t="s">
        <v>110</v>
      </c>
    </row>
    <row r="53" spans="1:4">
      <c r="A53" s="54" t="s">
        <v>34</v>
      </c>
      <c r="B53" s="16">
        <v>70</v>
      </c>
      <c r="C53" s="16">
        <v>50</v>
      </c>
      <c r="D53" s="45" t="s">
        <v>118</v>
      </c>
    </row>
    <row r="54" spans="1:4">
      <c r="A54" s="54" t="s">
        <v>78</v>
      </c>
      <c r="B54" s="16">
        <v>170</v>
      </c>
      <c r="C54" s="16"/>
      <c r="D54" s="45" t="s">
        <v>110</v>
      </c>
    </row>
    <row r="55" spans="1:4">
      <c r="A55" s="54" t="s">
        <v>79</v>
      </c>
      <c r="B55" s="16">
        <v>80</v>
      </c>
      <c r="C55" s="16"/>
      <c r="D55" s="45" t="s">
        <v>110</v>
      </c>
    </row>
    <row r="56" spans="1:4">
      <c r="A56" s="54" t="s">
        <v>80</v>
      </c>
      <c r="B56" s="54"/>
      <c r="C56" s="16">
        <v>100</v>
      </c>
      <c r="D56" s="45" t="s">
        <v>113</v>
      </c>
    </row>
    <row r="57" spans="1:4" ht="27">
      <c r="A57" s="51" t="s">
        <v>81</v>
      </c>
      <c r="B57" s="51"/>
      <c r="C57" s="10">
        <v>300</v>
      </c>
      <c r="D57" s="45" t="s">
        <v>119</v>
      </c>
    </row>
    <row r="58" spans="1:4">
      <c r="A58" s="61" t="s">
        <v>82</v>
      </c>
      <c r="B58" s="63">
        <v>300</v>
      </c>
      <c r="C58" s="63"/>
      <c r="D58" s="48" t="s">
        <v>35</v>
      </c>
    </row>
    <row r="59" spans="1:4">
      <c r="A59" s="61" t="s">
        <v>83</v>
      </c>
      <c r="B59" s="63">
        <v>350</v>
      </c>
      <c r="C59" s="63"/>
      <c r="D59" s="49" t="s">
        <v>120</v>
      </c>
    </row>
    <row r="60" spans="1:4">
      <c r="A60" s="61" t="s">
        <v>84</v>
      </c>
      <c r="B60" s="63">
        <v>100</v>
      </c>
      <c r="C60" s="63"/>
      <c r="D60" s="48" t="s">
        <v>35</v>
      </c>
    </row>
    <row r="61" spans="1:4" ht="40.5">
      <c r="A61" s="61" t="s">
        <v>85</v>
      </c>
      <c r="B61" s="63">
        <v>330</v>
      </c>
      <c r="C61" s="63">
        <v>50</v>
      </c>
      <c r="D61" s="48" t="s">
        <v>121</v>
      </c>
    </row>
    <row r="62" spans="1:4">
      <c r="A62" s="61" t="s">
        <v>86</v>
      </c>
      <c r="B62" s="61"/>
      <c r="C62" s="63">
        <v>50</v>
      </c>
      <c r="D62" s="48" t="s">
        <v>113</v>
      </c>
    </row>
    <row r="63" spans="1:4">
      <c r="A63" s="61" t="s">
        <v>87</v>
      </c>
      <c r="B63" s="61"/>
      <c r="C63" s="63">
        <v>150</v>
      </c>
      <c r="D63" s="48" t="s">
        <v>113</v>
      </c>
    </row>
    <row r="64" spans="1:4">
      <c r="A64" s="61" t="s">
        <v>88</v>
      </c>
      <c r="B64" s="63">
        <v>120</v>
      </c>
      <c r="C64" s="63">
        <v>50</v>
      </c>
      <c r="D64" s="48" t="s">
        <v>122</v>
      </c>
    </row>
    <row r="65" spans="1:4">
      <c r="A65" s="61" t="s">
        <v>89</v>
      </c>
      <c r="B65" s="63">
        <v>200</v>
      </c>
      <c r="C65" s="16"/>
      <c r="D65" s="48" t="s">
        <v>35</v>
      </c>
    </row>
    <row r="66" spans="1:4">
      <c r="A66" s="61" t="s">
        <v>90</v>
      </c>
      <c r="B66" s="63">
        <v>100</v>
      </c>
      <c r="C66" s="16"/>
      <c r="D66" s="48" t="s">
        <v>123</v>
      </c>
    </row>
    <row r="67" spans="1:4" ht="40.5">
      <c r="A67" s="51" t="s">
        <v>91</v>
      </c>
      <c r="B67" s="51"/>
      <c r="C67" s="16">
        <v>350</v>
      </c>
      <c r="D67" s="45" t="s">
        <v>126</v>
      </c>
    </row>
    <row r="68" spans="1:4" ht="27">
      <c r="A68" s="64" t="s">
        <v>92</v>
      </c>
      <c r="B68" s="64"/>
      <c r="C68" s="10">
        <v>200</v>
      </c>
      <c r="D68" s="65" t="s">
        <v>124</v>
      </c>
    </row>
    <row r="69" spans="1:4" ht="27.75" customHeight="1">
      <c r="A69" s="52" t="s">
        <v>93</v>
      </c>
      <c r="B69" s="52"/>
      <c r="C69" s="50">
        <v>300</v>
      </c>
      <c r="D69" s="43" t="s">
        <v>125</v>
      </c>
    </row>
    <row r="70" spans="1:4" ht="14.25">
      <c r="A70" s="31" t="s">
        <v>22</v>
      </c>
      <c r="B70" s="32"/>
      <c r="C70" s="32"/>
      <c r="D70" s="33"/>
    </row>
    <row r="71" spans="1:4">
      <c r="A71" s="52" t="s">
        <v>128</v>
      </c>
      <c r="B71" s="16">
        <v>300</v>
      </c>
      <c r="C71" s="16"/>
      <c r="D71" s="48" t="s">
        <v>35</v>
      </c>
    </row>
    <row r="72" spans="1:4">
      <c r="A72" s="52" t="s">
        <v>129</v>
      </c>
      <c r="B72" s="16">
        <v>300</v>
      </c>
      <c r="C72" s="16"/>
      <c r="D72" s="48" t="s">
        <v>35</v>
      </c>
    </row>
    <row r="73" spans="1:4">
      <c r="A73" s="52" t="s">
        <v>36</v>
      </c>
      <c r="B73" s="16">
        <v>100</v>
      </c>
      <c r="C73" s="16"/>
      <c r="D73" s="48" t="s">
        <v>35</v>
      </c>
    </row>
    <row r="74" spans="1:4">
      <c r="A74" s="52" t="s">
        <v>37</v>
      </c>
      <c r="B74" s="16">
        <v>60</v>
      </c>
      <c r="C74" s="16"/>
      <c r="D74" s="48" t="s">
        <v>35</v>
      </c>
    </row>
  </sheetData>
  <mergeCells count="2">
    <mergeCell ref="A70:D70"/>
    <mergeCell ref="A2:D2"/>
  </mergeCells>
  <phoneticPr fontId="1" type="noConversion"/>
  <pageMargins left="0.7" right="0.7" top="0.75" bottom="0.75" header="0.3" footer="0.3"/>
  <pageSetup paperSize="9" orientation="portrait" horizontalDpi="4294967295" verticalDpi="4294967295" r:id="rId1"/>
  <ignoredErrors>
    <ignoredError sqref="B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tabSelected="1" workbookViewId="0">
      <selection activeCell="H4" sqref="H4"/>
    </sheetView>
  </sheetViews>
  <sheetFormatPr defaultRowHeight="13.5"/>
  <cols>
    <col min="1" max="1" width="25.125" style="1" customWidth="1"/>
    <col min="2" max="2" width="37.375" style="1" customWidth="1"/>
    <col min="3" max="3" width="11.5" style="1" customWidth="1"/>
    <col min="4" max="4" width="20.375" style="1" customWidth="1"/>
    <col min="5" max="5" width="12" customWidth="1"/>
    <col min="6" max="6" width="10.25" style="1" customWidth="1"/>
    <col min="7" max="7" width="10.125" customWidth="1"/>
    <col min="8" max="8" width="14.75" customWidth="1"/>
    <col min="9" max="9" width="16" customWidth="1"/>
    <col min="10" max="10" width="12.375" customWidth="1"/>
    <col min="12" max="12" width="12.625" customWidth="1"/>
    <col min="13" max="13" width="10.25" customWidth="1"/>
  </cols>
  <sheetData>
    <row r="1" spans="1:6" ht="25.5" customHeight="1" thickBot="1">
      <c r="A1" s="38" t="s">
        <v>131</v>
      </c>
      <c r="B1" s="38"/>
      <c r="C1" s="38"/>
      <c r="D1" s="38"/>
      <c r="E1" s="38"/>
      <c r="F1"/>
    </row>
    <row r="2" spans="1:6" ht="14.25" thickBot="1">
      <c r="A2" s="39" t="s">
        <v>130</v>
      </c>
      <c r="B2" s="40"/>
      <c r="C2" s="40"/>
      <c r="D2" s="78"/>
      <c r="E2" s="1"/>
    </row>
    <row r="3" spans="1:6" ht="27.75" thickBot="1">
      <c r="A3" s="18" t="s">
        <v>13</v>
      </c>
      <c r="B3" s="6" t="s">
        <v>14</v>
      </c>
      <c r="C3" s="7" t="s">
        <v>154</v>
      </c>
      <c r="D3" s="8" t="s">
        <v>15</v>
      </c>
      <c r="E3" s="1"/>
      <c r="F3"/>
    </row>
    <row r="4" spans="1:6">
      <c r="A4" s="34" t="s">
        <v>16</v>
      </c>
      <c r="B4" s="26" t="s">
        <v>133</v>
      </c>
      <c r="C4" s="27">
        <f>488+1913</f>
        <v>2401</v>
      </c>
      <c r="D4" s="70"/>
      <c r="E4" s="1"/>
      <c r="F4"/>
    </row>
    <row r="5" spans="1:6">
      <c r="A5" s="35"/>
      <c r="B5" s="28" t="s">
        <v>134</v>
      </c>
      <c r="C5" s="12">
        <v>2590</v>
      </c>
      <c r="D5" s="71"/>
      <c r="E5" s="1"/>
      <c r="F5"/>
    </row>
    <row r="6" spans="1:6" ht="16.5" customHeight="1">
      <c r="A6" s="35"/>
      <c r="B6" s="28" t="s">
        <v>135</v>
      </c>
      <c r="C6" s="12">
        <v>300</v>
      </c>
      <c r="D6" s="72"/>
      <c r="E6" s="1"/>
      <c r="F6"/>
    </row>
    <row r="7" spans="1:6" ht="50.25" customHeight="1">
      <c r="A7" s="35"/>
      <c r="B7" s="28" t="s">
        <v>136</v>
      </c>
      <c r="C7" s="12">
        <v>-810</v>
      </c>
      <c r="D7" s="79" t="s">
        <v>137</v>
      </c>
      <c r="E7" s="1"/>
      <c r="F7"/>
    </row>
    <row r="8" spans="1:6" ht="43.5" customHeight="1">
      <c r="A8" s="35"/>
      <c r="B8" s="28" t="s">
        <v>138</v>
      </c>
      <c r="C8" s="12">
        <v>975</v>
      </c>
      <c r="D8" s="79" t="s">
        <v>155</v>
      </c>
      <c r="E8" s="1"/>
      <c r="F8"/>
    </row>
    <row r="9" spans="1:6" ht="17.25" customHeight="1">
      <c r="A9" s="35"/>
      <c r="B9" s="28" t="s">
        <v>139</v>
      </c>
      <c r="C9" s="12">
        <v>2940</v>
      </c>
      <c r="D9" s="72"/>
      <c r="E9" s="1"/>
      <c r="F9"/>
    </row>
    <row r="10" spans="1:6" ht="15.75" customHeight="1">
      <c r="A10" s="35"/>
      <c r="B10" s="28" t="s">
        <v>140</v>
      </c>
      <c r="C10" s="12">
        <v>2500</v>
      </c>
      <c r="D10" s="71"/>
      <c r="E10" s="1"/>
      <c r="F10"/>
    </row>
    <row r="11" spans="1:6" ht="18.75" customHeight="1">
      <c r="A11" s="35"/>
      <c r="B11" s="28" t="s">
        <v>141</v>
      </c>
      <c r="C11" s="12">
        <v>3200</v>
      </c>
      <c r="D11" s="73"/>
      <c r="E11" s="1"/>
      <c r="F11"/>
    </row>
    <row r="12" spans="1:6" ht="16.5" customHeight="1">
      <c r="A12" s="35"/>
      <c r="B12" s="28" t="s">
        <v>142</v>
      </c>
      <c r="C12" s="12">
        <f>1960+1960</f>
        <v>3920</v>
      </c>
      <c r="D12" s="71"/>
      <c r="E12" s="1"/>
      <c r="F12"/>
    </row>
    <row r="13" spans="1:6">
      <c r="A13" s="35"/>
      <c r="B13" s="29" t="s">
        <v>143</v>
      </c>
      <c r="C13" s="30">
        <v>8013</v>
      </c>
      <c r="D13" s="74"/>
      <c r="E13" s="1"/>
      <c r="F13"/>
    </row>
    <row r="14" spans="1:6">
      <c r="A14" s="35"/>
      <c r="B14" s="29" t="s">
        <v>144</v>
      </c>
      <c r="C14" s="30">
        <v>160</v>
      </c>
      <c r="D14" s="74"/>
      <c r="E14" s="1"/>
      <c r="F14"/>
    </row>
    <row r="15" spans="1:6">
      <c r="A15" s="35"/>
      <c r="B15" s="29" t="s">
        <v>156</v>
      </c>
      <c r="C15" s="30">
        <v>7840</v>
      </c>
      <c r="D15" s="75"/>
      <c r="E15" s="1"/>
      <c r="F15"/>
    </row>
    <row r="16" spans="1:6">
      <c r="A16" s="36"/>
      <c r="B16" s="29" t="s">
        <v>145</v>
      </c>
      <c r="C16" s="30">
        <v>6860</v>
      </c>
      <c r="D16" s="74"/>
      <c r="E16" s="1"/>
      <c r="F16"/>
    </row>
    <row r="17" spans="1:9">
      <c r="A17" s="36"/>
      <c r="B17" s="29" t="s">
        <v>146</v>
      </c>
      <c r="C17" s="30">
        <v>1960</v>
      </c>
      <c r="D17" s="71"/>
      <c r="E17" s="1"/>
      <c r="F17"/>
    </row>
    <row r="18" spans="1:9">
      <c r="A18" s="36"/>
      <c r="B18" s="29" t="s">
        <v>147</v>
      </c>
      <c r="C18" s="30">
        <v>6860</v>
      </c>
      <c r="D18" s="144"/>
      <c r="E18" s="1"/>
      <c r="F18"/>
    </row>
    <row r="19" spans="1:9">
      <c r="A19" s="36"/>
      <c r="B19" s="29" t="s">
        <v>148</v>
      </c>
      <c r="C19" s="30">
        <v>1000</v>
      </c>
      <c r="D19" s="76"/>
      <c r="E19" s="1"/>
      <c r="F19"/>
    </row>
    <row r="20" spans="1:9">
      <c r="A20" s="36"/>
      <c r="B20" s="29" t="s">
        <v>149</v>
      </c>
      <c r="C20" s="30">
        <v>2760</v>
      </c>
      <c r="D20" s="74"/>
      <c r="E20" s="1"/>
      <c r="F20"/>
    </row>
    <row r="21" spans="1:9">
      <c r="A21" s="36"/>
      <c r="B21" s="29" t="s">
        <v>150</v>
      </c>
      <c r="C21" s="30">
        <v>1960</v>
      </c>
      <c r="D21" s="74"/>
      <c r="E21" s="1"/>
      <c r="F21"/>
    </row>
    <row r="22" spans="1:9">
      <c r="A22" s="36"/>
      <c r="B22" s="29" t="s">
        <v>151</v>
      </c>
      <c r="C22" s="30">
        <v>1960</v>
      </c>
      <c r="D22" s="74"/>
      <c r="E22" s="1"/>
      <c r="F22"/>
    </row>
    <row r="23" spans="1:9">
      <c r="A23" s="36"/>
      <c r="B23" s="29" t="s">
        <v>152</v>
      </c>
      <c r="C23" s="30">
        <v>1308</v>
      </c>
      <c r="D23" s="74"/>
      <c r="E23" s="1"/>
      <c r="F23"/>
    </row>
    <row r="24" spans="1:9" ht="15" thickBot="1">
      <c r="A24" s="37"/>
      <c r="B24" s="77" t="s">
        <v>153</v>
      </c>
      <c r="C24" s="4">
        <f>SUM(C4:C23)</f>
        <v>58697</v>
      </c>
      <c r="D24" s="5"/>
      <c r="F24"/>
    </row>
    <row r="25" spans="1:9" ht="26.25" customHeight="1">
      <c r="A25" s="80" t="s">
        <v>132</v>
      </c>
      <c r="B25" s="81"/>
      <c r="C25" s="81"/>
      <c r="D25" s="81"/>
      <c r="E25" s="81"/>
      <c r="F25" s="81"/>
      <c r="G25" s="81"/>
      <c r="H25" s="81"/>
      <c r="I25" s="82"/>
    </row>
    <row r="26" spans="1:9" ht="21.75" customHeight="1">
      <c r="A26" s="83" t="s">
        <v>10</v>
      </c>
      <c r="B26" s="84"/>
      <c r="C26" s="84"/>
      <c r="D26" s="84"/>
      <c r="E26" s="84"/>
      <c r="F26" s="84"/>
      <c r="G26" s="84"/>
      <c r="H26" s="84"/>
      <c r="I26" s="85"/>
    </row>
    <row r="27" spans="1:9">
      <c r="A27" s="9" t="s">
        <v>5</v>
      </c>
      <c r="B27" s="13" t="s">
        <v>17</v>
      </c>
      <c r="C27" s="13" t="s">
        <v>4</v>
      </c>
      <c r="D27" s="13" t="s">
        <v>6</v>
      </c>
      <c r="E27" s="13" t="s">
        <v>7</v>
      </c>
      <c r="F27" s="13" t="s">
        <v>11</v>
      </c>
      <c r="G27" s="14" t="s">
        <v>12</v>
      </c>
      <c r="H27" s="96" t="s">
        <v>8</v>
      </c>
      <c r="I27" s="96" t="s">
        <v>9</v>
      </c>
    </row>
    <row r="28" spans="1:9">
      <c r="A28" s="86" t="s">
        <v>157</v>
      </c>
      <c r="B28" s="25" t="s">
        <v>158</v>
      </c>
      <c r="C28" s="97" t="s">
        <v>29</v>
      </c>
      <c r="D28" s="16">
        <v>4000</v>
      </c>
      <c r="E28" s="16">
        <v>4000</v>
      </c>
      <c r="F28" s="98">
        <v>0.04</v>
      </c>
      <c r="G28" s="16">
        <f t="shared" ref="G28:G48" si="0">ROUND(E28*F28,0)</f>
        <v>160</v>
      </c>
      <c r="H28" s="16"/>
      <c r="I28" s="16">
        <v>160</v>
      </c>
    </row>
    <row r="29" spans="1:9" ht="14.25" customHeight="1">
      <c r="A29" s="86" t="s">
        <v>159</v>
      </c>
      <c r="B29" s="25" t="s">
        <v>160</v>
      </c>
      <c r="C29" s="97" t="s">
        <v>156</v>
      </c>
      <c r="D29" s="16">
        <v>78400</v>
      </c>
      <c r="E29" s="16">
        <v>78400</v>
      </c>
      <c r="F29" s="98">
        <v>0.1</v>
      </c>
      <c r="G29" s="16">
        <f t="shared" si="0"/>
        <v>7840</v>
      </c>
      <c r="H29" s="16"/>
      <c r="I29" s="16">
        <v>7840</v>
      </c>
    </row>
    <row r="30" spans="1:9">
      <c r="A30" s="86" t="s">
        <v>161</v>
      </c>
      <c r="B30" s="25" t="s">
        <v>160</v>
      </c>
      <c r="C30" s="97" t="s">
        <v>181</v>
      </c>
      <c r="D30" s="16">
        <v>19600</v>
      </c>
      <c r="E30" s="16">
        <v>19600</v>
      </c>
      <c r="F30" s="98">
        <v>0.1</v>
      </c>
      <c r="G30" s="16">
        <f t="shared" si="0"/>
        <v>1960</v>
      </c>
      <c r="H30" s="16"/>
      <c r="I30" s="16">
        <v>1960</v>
      </c>
    </row>
    <row r="31" spans="1:9">
      <c r="A31" s="86" t="s">
        <v>162</v>
      </c>
      <c r="B31" s="25" t="s">
        <v>160</v>
      </c>
      <c r="C31" s="97" t="s">
        <v>182</v>
      </c>
      <c r="D31" s="16">
        <v>29400</v>
      </c>
      <c r="E31" s="16">
        <v>29400</v>
      </c>
      <c r="F31" s="98">
        <v>0.1</v>
      </c>
      <c r="G31" s="16">
        <f t="shared" si="0"/>
        <v>2940</v>
      </c>
      <c r="H31" s="16"/>
      <c r="I31" s="16">
        <v>2940</v>
      </c>
    </row>
    <row r="32" spans="1:9">
      <c r="A32" s="86" t="s">
        <v>163</v>
      </c>
      <c r="B32" s="25" t="s">
        <v>160</v>
      </c>
      <c r="C32" s="97" t="s">
        <v>183</v>
      </c>
      <c r="D32" s="16">
        <v>10000</v>
      </c>
      <c r="E32" s="16">
        <v>10000</v>
      </c>
      <c r="F32" s="98">
        <v>0.1</v>
      </c>
      <c r="G32" s="16">
        <f t="shared" si="0"/>
        <v>1000</v>
      </c>
      <c r="H32" s="16"/>
      <c r="I32" s="16">
        <v>1000</v>
      </c>
    </row>
    <row r="33" spans="1:9">
      <c r="A33" s="86" t="s">
        <v>164</v>
      </c>
      <c r="B33" s="25" t="s">
        <v>160</v>
      </c>
      <c r="C33" s="97" t="s">
        <v>183</v>
      </c>
      <c r="D33" s="16">
        <v>5000</v>
      </c>
      <c r="E33" s="16">
        <v>5000</v>
      </c>
      <c r="F33" s="98">
        <v>0.1</v>
      </c>
      <c r="G33" s="16">
        <f t="shared" si="0"/>
        <v>500</v>
      </c>
      <c r="H33" s="16"/>
      <c r="I33" s="16">
        <v>500</v>
      </c>
    </row>
    <row r="34" spans="1:9">
      <c r="A34" s="86" t="s">
        <v>165</v>
      </c>
      <c r="B34" s="25" t="s">
        <v>160</v>
      </c>
      <c r="C34" s="97" t="s">
        <v>183</v>
      </c>
      <c r="D34" s="16">
        <v>15000</v>
      </c>
      <c r="E34" s="16">
        <v>15000</v>
      </c>
      <c r="F34" s="98">
        <v>0.1</v>
      </c>
      <c r="G34" s="16">
        <f t="shared" si="0"/>
        <v>1500</v>
      </c>
      <c r="H34" s="16"/>
      <c r="I34" s="16">
        <v>1500</v>
      </c>
    </row>
    <row r="35" spans="1:9">
      <c r="A35" s="86" t="s">
        <v>166</v>
      </c>
      <c r="B35" s="25" t="s">
        <v>160</v>
      </c>
      <c r="C35" s="97" t="s">
        <v>183</v>
      </c>
      <c r="D35" s="16">
        <v>10000</v>
      </c>
      <c r="E35" s="16">
        <v>10000</v>
      </c>
      <c r="F35" s="98">
        <v>0.1</v>
      </c>
      <c r="G35" s="16">
        <f t="shared" si="0"/>
        <v>1000</v>
      </c>
      <c r="H35" s="16"/>
      <c r="I35" s="16">
        <v>1000</v>
      </c>
    </row>
    <row r="36" spans="1:9">
      <c r="A36" s="86" t="s">
        <v>167</v>
      </c>
      <c r="B36" s="25" t="s">
        <v>160</v>
      </c>
      <c r="C36" s="97" t="s">
        <v>183</v>
      </c>
      <c r="D36" s="16">
        <v>10000</v>
      </c>
      <c r="E36" s="16">
        <v>10000</v>
      </c>
      <c r="F36" s="98">
        <v>0.1</v>
      </c>
      <c r="G36" s="16">
        <f t="shared" si="0"/>
        <v>1000</v>
      </c>
      <c r="H36" s="16"/>
      <c r="I36" s="16">
        <v>1000</v>
      </c>
    </row>
    <row r="37" spans="1:9">
      <c r="A37" s="86" t="s">
        <v>168</v>
      </c>
      <c r="B37" s="25" t="s">
        <v>160</v>
      </c>
      <c r="C37" s="97" t="s">
        <v>183</v>
      </c>
      <c r="D37" s="16">
        <v>10000</v>
      </c>
      <c r="E37" s="16">
        <v>10000</v>
      </c>
      <c r="F37" s="98">
        <v>0.1</v>
      </c>
      <c r="G37" s="16">
        <f t="shared" si="0"/>
        <v>1000</v>
      </c>
      <c r="H37" s="16"/>
      <c r="I37" s="16">
        <v>1000</v>
      </c>
    </row>
    <row r="38" spans="1:9">
      <c r="A38" s="86" t="s">
        <v>169</v>
      </c>
      <c r="B38" s="25" t="s">
        <v>160</v>
      </c>
      <c r="C38" s="97" t="s">
        <v>184</v>
      </c>
      <c r="D38" s="16">
        <v>19600</v>
      </c>
      <c r="E38" s="16">
        <v>19600</v>
      </c>
      <c r="F38" s="98">
        <v>0.1</v>
      </c>
      <c r="G38" s="16">
        <f t="shared" si="0"/>
        <v>1960</v>
      </c>
      <c r="H38" s="16"/>
      <c r="I38" s="16">
        <v>1960</v>
      </c>
    </row>
    <row r="39" spans="1:9">
      <c r="A39" s="86" t="s">
        <v>170</v>
      </c>
      <c r="B39" s="25" t="s">
        <v>160</v>
      </c>
      <c r="C39" s="97" t="s">
        <v>67</v>
      </c>
      <c r="D39" s="16">
        <v>29400</v>
      </c>
      <c r="E39" s="16">
        <v>29400</v>
      </c>
      <c r="F39" s="98">
        <v>0.1</v>
      </c>
      <c r="G39" s="16">
        <f t="shared" si="0"/>
        <v>2940</v>
      </c>
      <c r="H39" s="16"/>
      <c r="I39" s="16">
        <v>2940</v>
      </c>
    </row>
    <row r="40" spans="1:9">
      <c r="A40" s="86" t="s">
        <v>171</v>
      </c>
      <c r="B40" s="25" t="s">
        <v>160</v>
      </c>
      <c r="C40" s="97" t="s">
        <v>185</v>
      </c>
      <c r="D40" s="16">
        <v>10000</v>
      </c>
      <c r="E40" s="16">
        <v>10000</v>
      </c>
      <c r="F40" s="98">
        <v>0.1</v>
      </c>
      <c r="G40" s="16">
        <f t="shared" si="0"/>
        <v>1000</v>
      </c>
      <c r="H40" s="16"/>
      <c r="I40" s="16">
        <v>1000</v>
      </c>
    </row>
    <row r="41" spans="1:9">
      <c r="A41" s="86" t="s">
        <v>172</v>
      </c>
      <c r="B41" s="25" t="s">
        <v>160</v>
      </c>
      <c r="C41" s="97" t="s">
        <v>183</v>
      </c>
      <c r="D41" s="16">
        <v>10000</v>
      </c>
      <c r="E41" s="16">
        <v>10000</v>
      </c>
      <c r="F41" s="98">
        <v>0.1</v>
      </c>
      <c r="G41" s="16">
        <f t="shared" si="0"/>
        <v>1000</v>
      </c>
      <c r="H41" s="16"/>
      <c r="I41" s="16">
        <v>1000</v>
      </c>
    </row>
    <row r="42" spans="1:9">
      <c r="A42" s="86" t="s">
        <v>173</v>
      </c>
      <c r="B42" s="25" t="s">
        <v>160</v>
      </c>
      <c r="C42" s="97" t="s">
        <v>186</v>
      </c>
      <c r="D42" s="16">
        <v>20000</v>
      </c>
      <c r="E42" s="16">
        <v>10000</v>
      </c>
      <c r="F42" s="98">
        <v>0.1</v>
      </c>
      <c r="G42" s="16">
        <f>ROUND((E42-1000)*F42,0)</f>
        <v>900</v>
      </c>
      <c r="H42" s="16"/>
      <c r="I42" s="16">
        <v>900</v>
      </c>
    </row>
    <row r="43" spans="1:9">
      <c r="A43" s="86" t="s">
        <v>174</v>
      </c>
      <c r="B43" s="25" t="s">
        <v>160</v>
      </c>
      <c r="C43" s="97" t="s">
        <v>67</v>
      </c>
      <c r="D43" s="16">
        <v>9800</v>
      </c>
      <c r="E43" s="16">
        <v>9800</v>
      </c>
      <c r="F43" s="98">
        <v>0.1</v>
      </c>
      <c r="G43" s="16">
        <f t="shared" si="0"/>
        <v>980</v>
      </c>
      <c r="H43" s="16"/>
      <c r="I43" s="16">
        <v>980</v>
      </c>
    </row>
    <row r="44" spans="1:9">
      <c r="A44" s="86" t="s">
        <v>175</v>
      </c>
      <c r="B44" s="25" t="s">
        <v>160</v>
      </c>
      <c r="C44" s="97" t="s">
        <v>67</v>
      </c>
      <c r="D44" s="16">
        <v>29400</v>
      </c>
      <c r="E44" s="16">
        <v>29400</v>
      </c>
      <c r="F44" s="98">
        <v>0.1</v>
      </c>
      <c r="G44" s="16">
        <f t="shared" si="0"/>
        <v>2940</v>
      </c>
      <c r="H44" s="16"/>
      <c r="I44" s="16">
        <v>2940</v>
      </c>
    </row>
    <row r="45" spans="1:9">
      <c r="A45" s="86" t="s">
        <v>176</v>
      </c>
      <c r="B45" s="25" t="s">
        <v>160</v>
      </c>
      <c r="C45" s="97" t="s">
        <v>187</v>
      </c>
      <c r="D45" s="16">
        <v>19600</v>
      </c>
      <c r="E45" s="16">
        <v>19600</v>
      </c>
      <c r="F45" s="98">
        <v>0.1</v>
      </c>
      <c r="G45" s="16">
        <f t="shared" si="0"/>
        <v>1960</v>
      </c>
      <c r="H45" s="16"/>
      <c r="I45" s="16">
        <v>1960</v>
      </c>
    </row>
    <row r="46" spans="1:9">
      <c r="A46" s="86" t="s">
        <v>177</v>
      </c>
      <c r="B46" s="25" t="s">
        <v>160</v>
      </c>
      <c r="C46" s="97" t="s">
        <v>182</v>
      </c>
      <c r="D46" s="16">
        <v>19600</v>
      </c>
      <c r="E46" s="16">
        <v>19600</v>
      </c>
      <c r="F46" s="98">
        <v>0.1</v>
      </c>
      <c r="G46" s="16">
        <f t="shared" si="0"/>
        <v>1960</v>
      </c>
      <c r="H46" s="16"/>
      <c r="I46" s="16">
        <v>1960</v>
      </c>
    </row>
    <row r="47" spans="1:9">
      <c r="A47" s="86" t="s">
        <v>178</v>
      </c>
      <c r="B47" s="25" t="s">
        <v>160</v>
      </c>
      <c r="C47" s="97" t="s">
        <v>182</v>
      </c>
      <c r="D47" s="16">
        <v>19600</v>
      </c>
      <c r="E47" s="16">
        <v>19600</v>
      </c>
      <c r="F47" s="98">
        <v>0.1</v>
      </c>
      <c r="G47" s="16">
        <f t="shared" si="0"/>
        <v>1960</v>
      </c>
      <c r="H47" s="16"/>
      <c r="I47" s="16">
        <v>1960</v>
      </c>
    </row>
    <row r="48" spans="1:9">
      <c r="A48" s="86" t="s">
        <v>179</v>
      </c>
      <c r="B48" s="25" t="s">
        <v>160</v>
      </c>
      <c r="C48" s="97" t="s">
        <v>188</v>
      </c>
      <c r="D48" s="16">
        <v>19600</v>
      </c>
      <c r="E48" s="16">
        <v>19600</v>
      </c>
      <c r="F48" s="98">
        <v>0.1</v>
      </c>
      <c r="G48" s="16">
        <f t="shared" si="0"/>
        <v>1960</v>
      </c>
      <c r="H48" s="16"/>
      <c r="I48" s="16">
        <v>1960</v>
      </c>
    </row>
    <row r="49" spans="1:12">
      <c r="A49" s="86" t="s">
        <v>180</v>
      </c>
      <c r="B49" s="25" t="s">
        <v>160</v>
      </c>
      <c r="C49" s="97" t="s">
        <v>186</v>
      </c>
      <c r="D49" s="16">
        <v>19600</v>
      </c>
      <c r="E49" s="16">
        <v>19600</v>
      </c>
      <c r="F49" s="98">
        <v>0.1</v>
      </c>
      <c r="G49" s="16">
        <f>ROUND((E49-1000)*F49,0)</f>
        <v>1860</v>
      </c>
      <c r="H49" s="16"/>
      <c r="I49" s="16">
        <v>1860</v>
      </c>
    </row>
    <row r="50" spans="1:12">
      <c r="A50" s="87" t="s">
        <v>189</v>
      </c>
      <c r="B50" s="23" t="s">
        <v>190</v>
      </c>
      <c r="C50" s="99" t="s">
        <v>204</v>
      </c>
      <c r="D50" s="16">
        <v>15000</v>
      </c>
      <c r="E50" s="16">
        <v>15000</v>
      </c>
      <c r="F50" s="95">
        <v>0.03</v>
      </c>
      <c r="G50" s="16">
        <v>650</v>
      </c>
      <c r="H50" s="16">
        <v>162.5</v>
      </c>
      <c r="I50" s="16">
        <v>487.5</v>
      </c>
    </row>
    <row r="51" spans="1:12">
      <c r="A51" s="87" t="s">
        <v>191</v>
      </c>
      <c r="B51" s="88" t="s">
        <v>192</v>
      </c>
      <c r="C51" s="99" t="s">
        <v>205</v>
      </c>
      <c r="D51" s="16">
        <f>145000+236500</f>
        <v>381500</v>
      </c>
      <c r="E51" s="16">
        <v>190750</v>
      </c>
      <c r="F51" s="95">
        <v>1.4999999999999999E-2</v>
      </c>
      <c r="G51" s="16">
        <v>3453</v>
      </c>
      <c r="H51" s="16">
        <v>863.25</v>
      </c>
      <c r="I51" s="16">
        <v>2589.75</v>
      </c>
    </row>
    <row r="52" spans="1:12">
      <c r="A52" s="87" t="s">
        <v>193</v>
      </c>
      <c r="B52" s="23" t="s">
        <v>194</v>
      </c>
      <c r="C52" s="99" t="s">
        <v>206</v>
      </c>
      <c r="D52" s="16">
        <v>20000</v>
      </c>
      <c r="E52" s="16">
        <v>20000</v>
      </c>
      <c r="F52" s="95">
        <v>0.02</v>
      </c>
      <c r="G52" s="16">
        <v>400</v>
      </c>
      <c r="H52" s="16">
        <v>100</v>
      </c>
      <c r="I52" s="16">
        <v>300</v>
      </c>
    </row>
    <row r="53" spans="1:12">
      <c r="A53" s="87" t="s">
        <v>38</v>
      </c>
      <c r="B53" s="23" t="s">
        <v>19</v>
      </c>
      <c r="C53" s="99" t="s">
        <v>60</v>
      </c>
      <c r="D53" s="16">
        <v>180000</v>
      </c>
      <c r="E53" s="16">
        <v>63000</v>
      </c>
      <c r="F53" s="95">
        <v>1.4999999999999999E-2</v>
      </c>
      <c r="G53" s="16">
        <v>945</v>
      </c>
      <c r="H53" s="16">
        <v>236.25</v>
      </c>
      <c r="I53" s="16">
        <v>708.75</v>
      </c>
    </row>
    <row r="54" spans="1:12">
      <c r="A54" s="87" t="s">
        <v>195</v>
      </c>
      <c r="B54" s="23" t="s">
        <v>196</v>
      </c>
      <c r="C54" s="99" t="s">
        <v>32</v>
      </c>
      <c r="D54" s="16">
        <f>7000*13</f>
        <v>91000</v>
      </c>
      <c r="E54" s="16">
        <v>45500</v>
      </c>
      <c r="F54" s="95">
        <v>0</v>
      </c>
      <c r="G54" s="16">
        <v>1300</v>
      </c>
      <c r="H54" s="16">
        <v>325</v>
      </c>
      <c r="I54" s="16">
        <v>975</v>
      </c>
    </row>
    <row r="55" spans="1:12">
      <c r="A55" s="89" t="s">
        <v>195</v>
      </c>
      <c r="B55" s="90" t="s">
        <v>197</v>
      </c>
      <c r="C55" s="100" t="s">
        <v>32</v>
      </c>
      <c r="D55" s="16">
        <f>4500*13</f>
        <v>58500</v>
      </c>
      <c r="E55" s="16">
        <v>29250</v>
      </c>
      <c r="F55" s="95">
        <v>0.1</v>
      </c>
      <c r="G55" s="16">
        <v>2925</v>
      </c>
      <c r="H55" s="16"/>
      <c r="I55" s="16">
        <v>2925</v>
      </c>
    </row>
    <row r="56" spans="1:12">
      <c r="A56" s="87" t="s">
        <v>198</v>
      </c>
      <c r="B56" s="88" t="s">
        <v>199</v>
      </c>
      <c r="C56" s="99" t="s">
        <v>207</v>
      </c>
      <c r="D56" s="16">
        <v>9800</v>
      </c>
      <c r="E56" s="16">
        <v>9800</v>
      </c>
      <c r="F56" s="95">
        <v>0.1</v>
      </c>
      <c r="G56" s="16">
        <v>980</v>
      </c>
      <c r="H56" s="16"/>
      <c r="I56" s="16">
        <v>980</v>
      </c>
    </row>
    <row r="57" spans="1:12">
      <c r="A57" s="87" t="s">
        <v>200</v>
      </c>
      <c r="B57" s="88" t="s">
        <v>199</v>
      </c>
      <c r="C57" s="99" t="s">
        <v>207</v>
      </c>
      <c r="D57" s="16">
        <v>19600</v>
      </c>
      <c r="E57" s="16">
        <v>19600</v>
      </c>
      <c r="F57" s="95">
        <v>0.1</v>
      </c>
      <c r="G57" s="16">
        <v>1960</v>
      </c>
      <c r="H57" s="16"/>
      <c r="I57" s="16">
        <v>1960</v>
      </c>
    </row>
    <row r="58" spans="1:12">
      <c r="A58" s="87" t="s">
        <v>201</v>
      </c>
      <c r="B58" s="88" t="s">
        <v>199</v>
      </c>
      <c r="C58" s="99" t="s">
        <v>208</v>
      </c>
      <c r="D58" s="16">
        <v>25000</v>
      </c>
      <c r="E58" s="16">
        <v>25000</v>
      </c>
      <c r="F58" s="95">
        <v>0.1</v>
      </c>
      <c r="G58" s="16">
        <v>2500</v>
      </c>
      <c r="H58" s="16"/>
      <c r="I58" s="16">
        <v>2500</v>
      </c>
    </row>
    <row r="59" spans="1:12">
      <c r="A59" s="87" t="s">
        <v>202</v>
      </c>
      <c r="B59" s="88" t="s">
        <v>199</v>
      </c>
      <c r="C59" s="99" t="s">
        <v>209</v>
      </c>
      <c r="D59" s="16">
        <v>32000</v>
      </c>
      <c r="E59" s="16">
        <v>32000</v>
      </c>
      <c r="F59" s="95">
        <v>0.1</v>
      </c>
      <c r="G59" s="16">
        <v>3200</v>
      </c>
      <c r="H59" s="16"/>
      <c r="I59" s="16">
        <v>3200</v>
      </c>
    </row>
    <row r="60" spans="1:12">
      <c r="A60" s="87" t="s">
        <v>203</v>
      </c>
      <c r="B60" s="88" t="s">
        <v>199</v>
      </c>
      <c r="C60" s="99" t="s">
        <v>181</v>
      </c>
      <c r="D60" s="16">
        <v>19600</v>
      </c>
      <c r="E60" s="16">
        <v>19600</v>
      </c>
      <c r="F60" s="95">
        <v>0.1</v>
      </c>
      <c r="G60" s="16">
        <v>1960</v>
      </c>
      <c r="H60" s="16"/>
      <c r="I60" s="16">
        <v>1960</v>
      </c>
    </row>
    <row r="61" spans="1:12" ht="24">
      <c r="A61" s="93" t="s">
        <v>210</v>
      </c>
      <c r="B61" s="24" t="s">
        <v>211</v>
      </c>
      <c r="C61" s="101" t="s">
        <v>204</v>
      </c>
      <c r="D61" s="16">
        <v>170000</v>
      </c>
      <c r="E61" s="16">
        <v>102000</v>
      </c>
      <c r="F61" s="95">
        <v>2.5000000000000001E-2</v>
      </c>
      <c r="G61" s="16">
        <f t="shared" ref="G61" si="1">+D61*F61</f>
        <v>4250</v>
      </c>
      <c r="H61" s="16">
        <f t="shared" ref="H61:H62" si="2">+G61*0.25</f>
        <v>1062.5</v>
      </c>
      <c r="I61" s="16">
        <f t="shared" ref="I61:I62" si="3">G61*0.75</f>
        <v>3187.5</v>
      </c>
    </row>
    <row r="62" spans="1:12" ht="14.25">
      <c r="A62" s="93" t="s">
        <v>212</v>
      </c>
      <c r="B62" s="24" t="s">
        <v>213</v>
      </c>
      <c r="C62" s="101" t="s">
        <v>183</v>
      </c>
      <c r="D62" s="16">
        <v>150000</v>
      </c>
      <c r="E62" s="16">
        <v>135000</v>
      </c>
      <c r="F62" s="95">
        <v>0.01</v>
      </c>
      <c r="G62" s="16">
        <f t="shared" ref="G62" si="4">ROUND(D62*F62,0)</f>
        <v>1500</v>
      </c>
      <c r="H62" s="16">
        <f t="shared" si="2"/>
        <v>375</v>
      </c>
      <c r="I62" s="16">
        <f t="shared" si="3"/>
        <v>1125</v>
      </c>
    </row>
    <row r="64" spans="1:12">
      <c r="A64" s="102" t="s">
        <v>214</v>
      </c>
      <c r="B64" s="103"/>
      <c r="C64" s="102"/>
      <c r="D64" s="104"/>
      <c r="E64" s="104"/>
      <c r="F64" s="104"/>
      <c r="G64" s="105"/>
      <c r="H64" s="104"/>
      <c r="I64" s="105"/>
      <c r="J64" s="102"/>
      <c r="K64" s="102"/>
      <c r="L64" s="106"/>
    </row>
    <row r="65" spans="1:12" ht="15" thickBot="1">
      <c r="A65" s="107" t="s">
        <v>215</v>
      </c>
      <c r="B65" s="108"/>
      <c r="C65" s="94"/>
      <c r="D65" s="109"/>
      <c r="E65" s="109"/>
      <c r="F65" s="109"/>
      <c r="G65" s="110"/>
      <c r="H65" s="109"/>
      <c r="I65" s="109"/>
      <c r="J65" s="94"/>
      <c r="K65" s="94"/>
      <c r="L65" s="109"/>
    </row>
    <row r="66" spans="1:12" ht="24.75">
      <c r="A66" s="111" t="s">
        <v>216</v>
      </c>
      <c r="B66" s="112" t="s">
        <v>217</v>
      </c>
      <c r="C66" s="112" t="s">
        <v>218</v>
      </c>
      <c r="D66" s="112" t="s">
        <v>219</v>
      </c>
      <c r="E66" s="112" t="s">
        <v>220</v>
      </c>
      <c r="F66" s="112" t="s">
        <v>221</v>
      </c>
      <c r="G66" s="113" t="s">
        <v>222</v>
      </c>
      <c r="H66" s="112" t="s">
        <v>223</v>
      </c>
      <c r="I66" s="112" t="s">
        <v>224</v>
      </c>
      <c r="J66" s="112" t="s">
        <v>225</v>
      </c>
      <c r="K66" s="114" t="s">
        <v>226</v>
      </c>
      <c r="L66" s="115" t="s">
        <v>12</v>
      </c>
    </row>
    <row r="67" spans="1:12">
      <c r="A67" s="139" t="s">
        <v>227</v>
      </c>
      <c r="B67" s="116" t="s">
        <v>228</v>
      </c>
      <c r="C67" s="88" t="s">
        <v>229</v>
      </c>
      <c r="D67" s="92">
        <v>436000</v>
      </c>
      <c r="E67" s="92">
        <f>326500</f>
        <v>326500</v>
      </c>
      <c r="F67" s="92">
        <f>D67*0.0651</f>
        <v>28383.600000000002</v>
      </c>
      <c r="G67" s="117">
        <f>D67-E67-F67</f>
        <v>81116.399999999994</v>
      </c>
      <c r="H67" s="118">
        <f>G67/D67</f>
        <v>0.18604678899082566</v>
      </c>
      <c r="I67" s="119">
        <v>174400</v>
      </c>
      <c r="J67" s="120" t="s">
        <v>230</v>
      </c>
      <c r="K67" s="121">
        <f>IF(H67&gt;=55%,5%,IF(H67&gt;=50%,4.5%,IF(H67&gt;=45%,4%,IF(H67&gt;=40%,3.5%,IF(H67&gt;=35%,3%,IF(H67&gt;=30%,2.5%,IF(H67&gt;=25%,2%,IF(H67&gt;=20%,1.5%,IF(H67&gt;=15%,1%,IF(H67&gt;=10%,0.5%,0))))))))))</f>
        <v>0.01</v>
      </c>
      <c r="L67" s="122">
        <f t="shared" ref="L67" si="5">ROUND(I67*K67,0)</f>
        <v>1744</v>
      </c>
    </row>
    <row r="68" spans="1:12" ht="15" thickBot="1">
      <c r="A68" s="140"/>
      <c r="B68" s="123" t="s">
        <v>231</v>
      </c>
      <c r="C68" s="124"/>
      <c r="D68" s="125"/>
      <c r="E68" s="125"/>
      <c r="F68" s="125"/>
      <c r="G68" s="126"/>
      <c r="H68" s="125"/>
      <c r="I68" s="125"/>
      <c r="J68" s="124"/>
      <c r="K68" s="124"/>
      <c r="L68" s="127">
        <f>L67</f>
        <v>1744</v>
      </c>
    </row>
    <row r="69" spans="1:12" ht="15" thickBot="1">
      <c r="A69" s="128" t="s">
        <v>232</v>
      </c>
      <c r="B69" s="129"/>
      <c r="C69" s="130"/>
      <c r="D69" s="131"/>
      <c r="E69" s="131"/>
      <c r="F69" s="131"/>
      <c r="G69" s="132"/>
      <c r="H69" s="131"/>
      <c r="I69" s="131"/>
      <c r="J69" s="130"/>
      <c r="K69" s="130"/>
      <c r="L69" s="131"/>
    </row>
    <row r="70" spans="1:12" ht="24.75">
      <c r="A70" s="111" t="s">
        <v>216</v>
      </c>
      <c r="B70" s="112" t="s">
        <v>217</v>
      </c>
      <c r="C70" s="112" t="s">
        <v>218</v>
      </c>
      <c r="D70" s="112" t="s">
        <v>219</v>
      </c>
      <c r="E70" s="112" t="s">
        <v>220</v>
      </c>
      <c r="F70" s="112" t="s">
        <v>221</v>
      </c>
      <c r="G70" s="113" t="s">
        <v>222</v>
      </c>
      <c r="H70" s="112" t="s">
        <v>223</v>
      </c>
      <c r="I70" s="112" t="s">
        <v>224</v>
      </c>
      <c r="J70" s="112" t="s">
        <v>225</v>
      </c>
      <c r="K70" s="114" t="s">
        <v>226</v>
      </c>
      <c r="L70" s="115" t="s">
        <v>12</v>
      </c>
    </row>
    <row r="71" spans="1:12">
      <c r="A71" s="141" t="s">
        <v>227</v>
      </c>
      <c r="B71" s="22" t="s">
        <v>38</v>
      </c>
      <c r="C71" s="23" t="s">
        <v>19</v>
      </c>
      <c r="D71" s="91">
        <v>180000</v>
      </c>
      <c r="E71" s="91">
        <f t="shared" ref="E71" si="6">D71*0.45</f>
        <v>81000</v>
      </c>
      <c r="F71" s="91">
        <f t="shared" ref="F71:F72" si="7">D71*0.0651</f>
        <v>11718.000000000002</v>
      </c>
      <c r="G71" s="133">
        <f t="shared" ref="G71:G72" si="8">D71-E71-F71</f>
        <v>87282</v>
      </c>
      <c r="H71" s="134">
        <f t="shared" ref="H71:H72" si="9">G71/D71</f>
        <v>0.4849</v>
      </c>
      <c r="I71" s="119">
        <v>81000</v>
      </c>
      <c r="J71" s="135" t="s">
        <v>230</v>
      </c>
      <c r="K71" s="136">
        <f t="shared" ref="K71:K72" si="10">IF(H71&gt;=55%,5%,IF(H71&gt;=50%,4.5%,IF(H71&gt;=45%,4%,IF(H71&gt;=40%,3.5%,IF(H71&gt;=35%,3%,IF(H71&gt;=30%,2.5%,IF(H71&gt;=25%,2%,IF(H71&gt;=20%,1.5%,IF(H71&gt;=15%,1%,IF(H71&gt;=10%,0.5%,0))))))))))</f>
        <v>0.04</v>
      </c>
      <c r="L71" s="137">
        <f t="shared" ref="L71:L72" si="11">ROUND(I71*K71,0)</f>
        <v>3240</v>
      </c>
    </row>
    <row r="72" spans="1:12">
      <c r="A72" s="142"/>
      <c r="B72" s="22" t="s">
        <v>233</v>
      </c>
      <c r="C72" s="23" t="s">
        <v>19</v>
      </c>
      <c r="D72" s="91">
        <v>180000</v>
      </c>
      <c r="E72" s="91">
        <v>124550</v>
      </c>
      <c r="F72" s="91">
        <f t="shared" si="7"/>
        <v>11718.000000000002</v>
      </c>
      <c r="G72" s="133">
        <f t="shared" si="8"/>
        <v>43732</v>
      </c>
      <c r="H72" s="134">
        <f t="shared" si="9"/>
        <v>0.24295555555555556</v>
      </c>
      <c r="I72" s="119">
        <v>81000</v>
      </c>
      <c r="J72" s="135" t="s">
        <v>230</v>
      </c>
      <c r="K72" s="136">
        <f t="shared" si="10"/>
        <v>1.4999999999999999E-2</v>
      </c>
      <c r="L72" s="137">
        <f t="shared" si="11"/>
        <v>1215</v>
      </c>
    </row>
    <row r="73" spans="1:12" ht="15" thickBot="1">
      <c r="A73" s="143"/>
      <c r="B73" s="123" t="s">
        <v>231</v>
      </c>
      <c r="C73" s="124"/>
      <c r="D73" s="125"/>
      <c r="E73" s="125"/>
      <c r="F73" s="125"/>
      <c r="G73" s="126"/>
      <c r="H73" s="125"/>
      <c r="I73" s="125"/>
      <c r="J73" s="124"/>
      <c r="K73" s="124"/>
      <c r="L73" s="138">
        <f>L72-L71</f>
        <v>-2025</v>
      </c>
    </row>
  </sheetData>
  <mergeCells count="5">
    <mergeCell ref="A25:I25"/>
    <mergeCell ref="A26:I26"/>
    <mergeCell ref="A4:A24"/>
    <mergeCell ref="A1:E1"/>
    <mergeCell ref="A2:C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绩效</vt:lpstr>
      <vt:lpstr>销售提成4月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frankie</dc:creator>
  <cp:lastModifiedBy>gaoj</cp:lastModifiedBy>
  <dcterms:created xsi:type="dcterms:W3CDTF">2017-09-25T02:32:25Z</dcterms:created>
  <dcterms:modified xsi:type="dcterms:W3CDTF">2019-04-28T04:05:45Z</dcterms:modified>
</cp:coreProperties>
</file>